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drawings/drawing2.xml" ContentType="application/vnd.openxmlformats-officedocument.drawing+xml"/>
  <Override PartName="/xl/drawings/drawing3.xml" ContentType="application/vnd.openxmlformats-officedocument.drawing+xml"/>
  <Override PartName="/xl/activeX/activeX5.xml" ContentType="application/vnd.ms-office.activeX+xml"/>
  <Override PartName="/xl/activeX/activeX5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Dropbox\_trabajo\BotiquinesBuques\BotiquinesBuques_rev.2015\_produccion\version 3.1\2a.correccion\documentos corregidos v.3.1.2\"/>
    </mc:Choice>
  </mc:AlternateContent>
  <workbookProtection workbookPassword="EAAD" lockStructure="1"/>
  <bookViews>
    <workbookView xWindow="0" yWindow="0" windowWidth="21600" windowHeight="10020" tabRatio="618"/>
  </bookViews>
  <sheets>
    <sheet name="identificacion" sheetId="31" r:id="rId1"/>
    <sheet name="Instrucciones" sheetId="39" r:id="rId2"/>
    <sheet name="lista botiquin Antidotos" sheetId="38" r:id="rId3"/>
    <sheet name="Consulta situacion del botiquin" sheetId="34" r:id="rId4"/>
    <sheet name="Ghost" sheetId="37" state="hidden" r:id="rId5"/>
    <sheet name="Sit" sheetId="29" state="hidden" r:id="rId6"/>
  </sheets>
  <functionGroups builtInGroupCount="18"/>
  <definedNames>
    <definedName name="_xlnm.Print_Area" localSheetId="3">'Consulta situacion del botiquin'!$A$1:$F$24</definedName>
    <definedName name="cab">'lista botiquin Antidotos'!$F$5:$F$16,'lista botiquin Antidotos'!$F$20:$F$23</definedName>
    <definedName name="caducidad">'lista botiquin Antidotos'!$G$5:$G$16,'lista botiquin Antidotos'!$G$20:$G$23</definedName>
    <definedName name="TablaConsulta">'Consulta situacion del botiquin'!$A$5:$F$24</definedName>
  </definedNames>
  <calcPr calcId="152511"/>
</workbook>
</file>

<file path=xl/calcChain.xml><?xml version="1.0" encoding="utf-8"?>
<calcChain xmlns="http://schemas.openxmlformats.org/spreadsheetml/2006/main">
  <c r="D2" i="34" l="1"/>
  <c r="F33" i="38"/>
  <c r="Q17" i="37"/>
  <c r="Q16" i="37"/>
  <c r="Q15" i="37"/>
  <c r="Q14" i="37"/>
  <c r="Q13" i="37"/>
  <c r="Q12" i="37"/>
  <c r="Q11" i="37"/>
  <c r="Q10" i="37"/>
  <c r="Q9" i="37"/>
  <c r="Q8" i="37"/>
  <c r="Q7" i="37"/>
  <c r="Q6" i="37"/>
  <c r="Q5" i="37"/>
  <c r="Q4" i="37"/>
  <c r="Q3" i="37"/>
  <c r="Q2" i="37"/>
  <c r="K12" i="37"/>
  <c r="K11" i="37"/>
  <c r="K9" i="37"/>
  <c r="K7" i="37"/>
  <c r="K4" i="37"/>
  <c r="K3" i="37"/>
  <c r="E17" i="37"/>
  <c r="D17" i="37"/>
  <c r="H24" i="34" s="1"/>
  <c r="C17" i="37"/>
  <c r="B24" i="34" s="1"/>
  <c r="B17" i="37"/>
  <c r="A24" i="34" s="1"/>
  <c r="A17" i="37"/>
  <c r="E16" i="37"/>
  <c r="D16" i="37"/>
  <c r="H23" i="34" s="1"/>
  <c r="C16" i="37"/>
  <c r="B23" i="34" s="1"/>
  <c r="B16" i="37"/>
  <c r="A23" i="34" s="1"/>
  <c r="A16" i="37"/>
  <c r="E15" i="37"/>
  <c r="D15" i="37"/>
  <c r="C15" i="37"/>
  <c r="B22" i="34" s="1"/>
  <c r="B15" i="37"/>
  <c r="A22" i="34" s="1"/>
  <c r="A15" i="37"/>
  <c r="E14" i="37"/>
  <c r="D14" i="37"/>
  <c r="H21" i="34" s="1"/>
  <c r="C14" i="37"/>
  <c r="B21" i="34" s="1"/>
  <c r="B14" i="37"/>
  <c r="A21" i="34" s="1"/>
  <c r="A14" i="37"/>
  <c r="E13" i="37"/>
  <c r="D13" i="37"/>
  <c r="H17" i="34" s="1"/>
  <c r="C13" i="37"/>
  <c r="B13" i="37"/>
  <c r="A17" i="34" s="1"/>
  <c r="A13" i="37"/>
  <c r="E12" i="37"/>
  <c r="D12" i="37"/>
  <c r="H16" i="34" s="1"/>
  <c r="C12" i="37"/>
  <c r="B16" i="34" s="1"/>
  <c r="B12" i="37"/>
  <c r="A16" i="34" s="1"/>
  <c r="A12" i="37"/>
  <c r="E11" i="37"/>
  <c r="D11" i="37"/>
  <c r="H15" i="34" s="1"/>
  <c r="C11" i="37"/>
  <c r="B15" i="34" s="1"/>
  <c r="B11" i="37"/>
  <c r="A15" i="34" s="1"/>
  <c r="A11" i="37"/>
  <c r="E10" i="37"/>
  <c r="D10" i="37"/>
  <c r="H14" i="34" s="1"/>
  <c r="C10" i="37"/>
  <c r="B14" i="34" s="1"/>
  <c r="B10" i="37"/>
  <c r="A14" i="34" s="1"/>
  <c r="A10" i="37"/>
  <c r="E9" i="37"/>
  <c r="D9" i="37"/>
  <c r="H13" i="34" s="1"/>
  <c r="C9" i="37"/>
  <c r="B13" i="34" s="1"/>
  <c r="B9" i="37"/>
  <c r="A13" i="34" s="1"/>
  <c r="A9" i="37"/>
  <c r="E8" i="37"/>
  <c r="D8" i="37"/>
  <c r="C8" i="37"/>
  <c r="B12" i="34" s="1"/>
  <c r="B8" i="37"/>
  <c r="A12" i="34" s="1"/>
  <c r="A8" i="37"/>
  <c r="E7" i="37"/>
  <c r="D7" i="37"/>
  <c r="H11" i="34" s="1"/>
  <c r="C7" i="37"/>
  <c r="B11" i="34" s="1"/>
  <c r="B7" i="37"/>
  <c r="A11" i="34" s="1"/>
  <c r="A7" i="37"/>
  <c r="E6" i="37"/>
  <c r="D6" i="37"/>
  <c r="H10" i="34" s="1"/>
  <c r="C6" i="37"/>
  <c r="B10" i="34" s="1"/>
  <c r="B6" i="37"/>
  <c r="A10" i="34" s="1"/>
  <c r="A6" i="37"/>
  <c r="E5" i="37"/>
  <c r="D5" i="37"/>
  <c r="H9" i="34" s="1"/>
  <c r="C5" i="37"/>
  <c r="B9" i="34" s="1"/>
  <c r="B5" i="37"/>
  <c r="A9" i="34" s="1"/>
  <c r="A5" i="37"/>
  <c r="E4" i="37"/>
  <c r="D4" i="37"/>
  <c r="H8" i="34" s="1"/>
  <c r="C4" i="37"/>
  <c r="B8" i="34" s="1"/>
  <c r="B4" i="37"/>
  <c r="A8" i="34" s="1"/>
  <c r="A4" i="37"/>
  <c r="E3" i="37"/>
  <c r="D3" i="37"/>
  <c r="H7" i="34" s="1"/>
  <c r="C3" i="37"/>
  <c r="B7" i="34" s="1"/>
  <c r="B3" i="37"/>
  <c r="A7" i="34" s="1"/>
  <c r="A3" i="37"/>
  <c r="E2" i="37"/>
  <c r="D2" i="37"/>
  <c r="H6" i="34" s="1"/>
  <c r="C2" i="37"/>
  <c r="B6" i="34" s="1"/>
  <c r="B2" i="37"/>
  <c r="A6" i="34" s="1"/>
  <c r="A2" i="37"/>
  <c r="G17" i="37"/>
  <c r="D24" i="34" s="1"/>
  <c r="F17" i="37"/>
  <c r="P17" i="37" s="1"/>
  <c r="G16" i="37"/>
  <c r="R16" i="37" s="1"/>
  <c r="F16" i="37"/>
  <c r="G15" i="37"/>
  <c r="R15" i="37" s="1"/>
  <c r="F15" i="37"/>
  <c r="P15" i="37" s="1"/>
  <c r="G14" i="37"/>
  <c r="H14" i="37" s="1"/>
  <c r="C21" i="34" s="1"/>
  <c r="F14" i="37"/>
  <c r="P14" i="37" s="1"/>
  <c r="G13" i="37"/>
  <c r="H13" i="37" s="1"/>
  <c r="F13" i="37"/>
  <c r="P13" i="37" s="1"/>
  <c r="G12" i="37"/>
  <c r="D16" i="34" s="1"/>
  <c r="F12" i="37"/>
  <c r="P12" i="37" s="1"/>
  <c r="G11" i="37"/>
  <c r="R11" i="37" s="1"/>
  <c r="F11" i="37"/>
  <c r="P11" i="37" s="1"/>
  <c r="G10" i="37"/>
  <c r="H10" i="37" s="1"/>
  <c r="C14" i="34" s="1"/>
  <c r="F10" i="37"/>
  <c r="P10" i="37" s="1"/>
  <c r="G9" i="37"/>
  <c r="R9" i="37" s="1"/>
  <c r="F9" i="37"/>
  <c r="P9" i="37" s="1"/>
  <c r="G8" i="37"/>
  <c r="H8" i="37" s="1"/>
  <c r="C12" i="34" s="1"/>
  <c r="F8" i="37"/>
  <c r="G7" i="37"/>
  <c r="R7" i="37" s="1"/>
  <c r="F7" i="37"/>
  <c r="P7" i="37" s="1"/>
  <c r="G6" i="37"/>
  <c r="H6" i="37" s="1"/>
  <c r="F6" i="37"/>
  <c r="G5" i="37"/>
  <c r="H5" i="37" s="1"/>
  <c r="C9" i="34" s="1"/>
  <c r="F5" i="37"/>
  <c r="P5" i="37" s="1"/>
  <c r="G4" i="37"/>
  <c r="R4" i="37" s="1"/>
  <c r="F4" i="37"/>
  <c r="G3" i="37"/>
  <c r="R3" i="37" s="1"/>
  <c r="F3" i="37"/>
  <c r="G2" i="37"/>
  <c r="D6" i="34" s="1"/>
  <c r="F2" i="37"/>
  <c r="B27" i="38"/>
  <c r="F2" i="38"/>
  <c r="A2" i="38"/>
  <c r="D1" i="38"/>
  <c r="A1" i="38"/>
  <c r="B17" i="34"/>
  <c r="C1" i="34"/>
  <c r="A2" i="34"/>
  <c r="A1" i="34"/>
  <c r="R12" i="37"/>
  <c r="H16" i="37" l="1"/>
  <c r="C23" i="34" s="1"/>
  <c r="H9" i="37"/>
  <c r="C13" i="34" s="1"/>
  <c r="D8" i="34"/>
  <c r="D13" i="34"/>
  <c r="D21" i="34"/>
  <c r="H17" i="37"/>
  <c r="C24" i="34" s="1"/>
  <c r="D14" i="34"/>
  <c r="L3" i="37"/>
  <c r="E7" i="34" s="1"/>
  <c r="H12" i="37"/>
  <c r="C16" i="34" s="1"/>
  <c r="H15" i="37"/>
  <c r="C22" i="34" s="1"/>
  <c r="H4" i="37"/>
  <c r="C8" i="34" s="1"/>
  <c r="D22" i="34"/>
  <c r="D10" i="34"/>
  <c r="I11" i="37"/>
  <c r="R17" i="37"/>
  <c r="I12" i="37"/>
  <c r="L11" i="37"/>
  <c r="E15" i="34" s="1"/>
  <c r="I16" i="37"/>
  <c r="K16" i="37" s="1"/>
  <c r="L16" i="37" s="1"/>
  <c r="E23" i="34" s="1"/>
  <c r="I15" i="37"/>
  <c r="K15" i="37" s="1"/>
  <c r="L15" i="37" s="1"/>
  <c r="E22" i="34" s="1"/>
  <c r="P8" i="37"/>
  <c r="P3" i="37"/>
  <c r="I2" i="37"/>
  <c r="K2" i="37" s="1"/>
  <c r="L2" i="37" s="1"/>
  <c r="E6" i="34" s="1"/>
  <c r="R10" i="37"/>
  <c r="R14" i="37"/>
  <c r="H2" i="37"/>
  <c r="C6" i="34" s="1"/>
  <c r="L4" i="37"/>
  <c r="E8" i="34" s="1"/>
  <c r="D15" i="34"/>
  <c r="D9" i="34"/>
  <c r="R5" i="37"/>
  <c r="R8" i="37"/>
  <c r="D7" i="34"/>
  <c r="D12" i="34"/>
  <c r="P16" i="37"/>
  <c r="H11" i="37"/>
  <c r="C15" i="34" s="1"/>
  <c r="H22" i="34"/>
  <c r="I4" i="37"/>
  <c r="I5" i="37"/>
  <c r="K5" i="37" s="1"/>
  <c r="L5" i="37" s="1"/>
  <c r="D23" i="34"/>
  <c r="H3" i="37"/>
  <c r="C7" i="34" s="1"/>
  <c r="P4" i="37"/>
  <c r="I3" i="37"/>
  <c r="D17" i="34"/>
  <c r="I7" i="37"/>
  <c r="I9" i="37"/>
  <c r="I6" i="37"/>
  <c r="K6" i="37" s="1"/>
  <c r="L6" i="37" s="1"/>
  <c r="I8" i="37"/>
  <c r="K8" i="37" s="1"/>
  <c r="L8" i="37" s="1"/>
  <c r="E12" i="34" s="1"/>
  <c r="L12" i="37"/>
  <c r="I10" i="37"/>
  <c r="K10" i="37" s="1"/>
  <c r="L10" i="37" s="1"/>
  <c r="E14" i="34" s="1"/>
  <c r="P6" i="37"/>
  <c r="I17" i="37"/>
  <c r="K17" i="37" s="1"/>
  <c r="L17" i="37" s="1"/>
  <c r="E24" i="34" s="1"/>
  <c r="R2" i="37"/>
  <c r="L9" i="37"/>
  <c r="E13" i="34" s="1"/>
  <c r="P2" i="37"/>
  <c r="R13" i="37"/>
  <c r="R6" i="37"/>
  <c r="L7" i="37"/>
  <c r="E11" i="34" s="1"/>
  <c r="C17" i="34"/>
  <c r="C10" i="34"/>
  <c r="H7" i="37"/>
  <c r="C11" i="34" s="1"/>
  <c r="I13" i="37"/>
  <c r="K13" i="37" s="1"/>
  <c r="L13" i="37" s="1"/>
  <c r="E17" i="34" s="1"/>
  <c r="D11" i="34"/>
  <c r="H12" i="34"/>
  <c r="I14" i="37"/>
  <c r="K14" i="37" s="1"/>
  <c r="L14" i="37" s="1"/>
  <c r="E21" i="34" s="1"/>
  <c r="E10" i="34" l="1"/>
  <c r="J6" i="37"/>
  <c r="E9" i="34"/>
  <c r="J5" i="37"/>
  <c r="J8" i="37"/>
  <c r="J13" i="37"/>
  <c r="J12" i="37"/>
  <c r="J4" i="37"/>
  <c r="J17" i="37"/>
  <c r="J14" i="37"/>
  <c r="J16" i="37"/>
  <c r="J10" i="37"/>
  <c r="J15" i="37"/>
  <c r="J11" i="37"/>
  <c r="J3" i="37"/>
  <c r="E16" i="34"/>
  <c r="J9" i="37"/>
  <c r="J2" i="37"/>
  <c r="J7" i="37"/>
</calcChain>
</file>

<file path=xl/sharedStrings.xml><?xml version="1.0" encoding="utf-8"?>
<sst xmlns="http://schemas.openxmlformats.org/spreadsheetml/2006/main" count="228" uniqueCount="121">
  <si>
    <t>CÓDIGO ATC</t>
  </si>
  <si>
    <t>PRINCIPIO ACTIVO</t>
  </si>
  <si>
    <t>PRESENTACIÓN</t>
  </si>
  <si>
    <t>A03FA01</t>
  </si>
  <si>
    <t>METOCLOPRAMIDA</t>
  </si>
  <si>
    <t>N02BE01</t>
  </si>
  <si>
    <t>PARACETAMOL</t>
  </si>
  <si>
    <t>Cantidad a Bordo</t>
  </si>
  <si>
    <t>Cantidad Exigida</t>
  </si>
  <si>
    <t>CADUCIDAD</t>
  </si>
  <si>
    <t>Firma y Sello del responsable de la revisión</t>
  </si>
  <si>
    <t>Control</t>
  </si>
  <si>
    <t>sin fecha de caducidad</t>
  </si>
  <si>
    <t>CADUCADO</t>
  </si>
  <si>
    <t>PROXIMO A CADUCAR</t>
  </si>
  <si>
    <t>EN FECHA</t>
  </si>
  <si>
    <t>Nombre del Buque</t>
  </si>
  <si>
    <t>Nombre del propietario o empresa armadora</t>
  </si>
  <si>
    <t>Puerto base</t>
  </si>
  <si>
    <t>Matrícula</t>
  </si>
  <si>
    <t>N.I.B.</t>
  </si>
  <si>
    <t>Nombre y apellidos del Responsable Sanitario a Bordo (RSB)</t>
  </si>
  <si>
    <t>DATOS IDENTIFICATIVOS DEL BUQUE</t>
  </si>
  <si>
    <t>D.N.I./N.I.E./Pasaporte del Responsable Sanitario a Bordo (RSB)</t>
  </si>
  <si>
    <t>Firma del responsable sanitario a bordo (RSB)</t>
  </si>
  <si>
    <t>Firma del responsable de sanitario a bordo</t>
  </si>
  <si>
    <t>fecha del control:</t>
  </si>
  <si>
    <t>- 2 -</t>
  </si>
  <si>
    <t>Observaciones del responsable de la revisión (ISM)</t>
  </si>
  <si>
    <t>C03CA01</t>
  </si>
  <si>
    <t>FUROSEMIDA</t>
  </si>
  <si>
    <t>B02BA01</t>
  </si>
  <si>
    <t>FITOMENADIONA</t>
  </si>
  <si>
    <t>A07BA01</t>
  </si>
  <si>
    <t>CARBÓN ACTIVADO</t>
  </si>
  <si>
    <t>R06AD02</t>
  </si>
  <si>
    <t>PROMETAZINA</t>
  </si>
  <si>
    <t>R06AB02</t>
  </si>
  <si>
    <t>DEXCLORFENIRAMINA</t>
  </si>
  <si>
    <t>R03CC02</t>
  </si>
  <si>
    <t>SALBUTAMOL</t>
  </si>
  <si>
    <t>R03BA01</t>
  </si>
  <si>
    <t>BECLOMETASONA</t>
  </si>
  <si>
    <t>J01CA04</t>
  </si>
  <si>
    <t>S01AA12</t>
  </si>
  <si>
    <t>TOBRAMICINA</t>
  </si>
  <si>
    <t>Colirio</t>
  </si>
  <si>
    <t>REVISIÓN DEL BOTIQUÍN  de ANTÍDOTOS GENERALES</t>
  </si>
  <si>
    <t>A12AA03</t>
  </si>
  <si>
    <t>GLUCONATO DE CALCIO 2%</t>
  </si>
  <si>
    <t>AZUL DE METILENO al 1%</t>
  </si>
  <si>
    <t>Ampollas bebibles de 10 ml.</t>
  </si>
  <si>
    <t>ALCOHOL ETÍLICO al 10%</t>
  </si>
  <si>
    <t>Solución de 500 ml.</t>
  </si>
  <si>
    <t>SULFATO DE ATROPINA</t>
  </si>
  <si>
    <t>REVISIÓN DEL BOTIQUÍN  de ANTÍDOTOS ESPECÍFICOS</t>
  </si>
  <si>
    <t>envases</t>
  </si>
  <si>
    <t>envase</t>
  </si>
  <si>
    <t>ampollas</t>
  </si>
  <si>
    <t>CONTROL DEL CONTENIDO DEL BOTIQUÍN de ANTÍDOTOS</t>
  </si>
  <si>
    <t>Estado de la dotación</t>
  </si>
  <si>
    <t>Control fechas</t>
  </si>
  <si>
    <t>50 mcg/puls aero 200 dosis</t>
  </si>
  <si>
    <t>Ampollas 1 mg. 10 ampollas</t>
  </si>
  <si>
    <t>CODIGO ATC</t>
  </si>
  <si>
    <t>PRESENTACION</t>
  </si>
  <si>
    <t>ce0</t>
  </si>
  <si>
    <t>ce_ud0</t>
  </si>
  <si>
    <t>cab0</t>
  </si>
  <si>
    <t>ce_menos_cab</t>
  </si>
  <si>
    <t>Aux01existencias</t>
  </si>
  <si>
    <t>Existencias</t>
  </si>
  <si>
    <t>id</t>
  </si>
  <si>
    <t>ce</t>
  </si>
  <si>
    <t>ce_ud</t>
  </si>
  <si>
    <t>cab</t>
  </si>
  <si>
    <t>ud_rep</t>
  </si>
  <si>
    <t>f_cadu</t>
  </si>
  <si>
    <t>orden</t>
  </si>
  <si>
    <t>codigo</t>
  </si>
  <si>
    <t>PA_MS</t>
  </si>
  <si>
    <t>Presenta</t>
  </si>
  <si>
    <t>observa</t>
  </si>
  <si>
    <t/>
  </si>
  <si>
    <t>Nº Uds. a REPONER</t>
  </si>
  <si>
    <t>CAG01</t>
  </si>
  <si>
    <t>CAG02</t>
  </si>
  <si>
    <t>CAG03</t>
  </si>
  <si>
    <t>CAG04</t>
  </si>
  <si>
    <t>CAG05</t>
  </si>
  <si>
    <t>CAG06</t>
  </si>
  <si>
    <t>CAG07</t>
  </si>
  <si>
    <t>CAG08</t>
  </si>
  <si>
    <t>CAG09</t>
  </si>
  <si>
    <t>CAG10</t>
  </si>
  <si>
    <t>CAG11</t>
  </si>
  <si>
    <t>CAG12</t>
  </si>
  <si>
    <t>CAE01</t>
  </si>
  <si>
    <t>CAE02</t>
  </si>
  <si>
    <t>CAE03</t>
  </si>
  <si>
    <t>CAE04</t>
  </si>
  <si>
    <t>2 mg.  5 ampollas</t>
  </si>
  <si>
    <t>10 mg. 5 ampollas</t>
  </si>
  <si>
    <t>10 mg.  12 ampollas</t>
  </si>
  <si>
    <t>Frascos de granulado 25 g.</t>
  </si>
  <si>
    <t>25 mg.  10 ampollas de 1 ml.</t>
  </si>
  <si>
    <t>500 mg.  20 comprimidos</t>
  </si>
  <si>
    <t>5 mg.  5 ampollas</t>
  </si>
  <si>
    <t>Aerosol inhalador 100 mcg/dosis (200 dosis)</t>
  </si>
  <si>
    <t>OXIGENO *</t>
  </si>
  <si>
    <t>Botella 40 litros /200 bar con flujómetro de dos puertos</t>
  </si>
  <si>
    <t>unidad</t>
  </si>
  <si>
    <t>Botella 2 litros (repuesto del equipo de oxigenoterapia portátil)</t>
  </si>
  <si>
    <t>(*) Sólo en botiquines A ó B</t>
  </si>
  <si>
    <t>Sólo en botiquines A ó B</t>
  </si>
  <si>
    <t xml:space="preserve"> </t>
  </si>
  <si>
    <t>Crema de 25 g.</t>
  </si>
  <si>
    <t>- 1 -</t>
  </si>
  <si>
    <t>Orden PRE/2315/2015</t>
  </si>
  <si>
    <t>ANTÍDOTOS GENERALES</t>
  </si>
  <si>
    <t>ANTÍDOTOS ESPECÍFICOS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</si>
</sst>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dd\-mm\-yyyy"/>
    <numFmt numFmtId="166" formatCode="[$-C0A]d\ &quot;de&quot;\ mmmm\ &quot;de&quot;\ yyyy;@"/>
    <numFmt numFmtId="167" formatCode="_-* #,##0\ _€_-;\-* #,##0\ _€_-;_-* &quot;-&quot;??\ _€_-;_-@_-"/>
    <numFmt numFmtId="168" formatCode="#,##0_ ;\-#,##0\ "/>
    <numFmt numFmtId="169" formatCode="#,##0;[Red]#,##0"/>
  </numFmts>
  <fonts count="30" x14ac:knownFonts="1">
    <font>
      <sz val="10"/>
      <color theme="1"/>
      <name val="Bookman Old Style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color theme="1"/>
      <name val="Bookman Old Style"/>
      <family val="2"/>
    </font>
    <font>
      <sz val="16"/>
      <color theme="3"/>
      <name val="Arial Narrow"/>
      <family val="2"/>
    </font>
    <font>
      <sz val="10"/>
      <color theme="3"/>
      <name val="Arial Narrow"/>
      <family val="2"/>
    </font>
    <font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Bookman Old Style"/>
      <family val="2"/>
    </font>
    <font>
      <sz val="9"/>
      <color theme="1"/>
      <name val="Arial Narrow"/>
      <family val="2"/>
    </font>
    <font>
      <sz val="11"/>
      <color theme="0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theme="3"/>
      <name val="Arial Narrow"/>
      <family val="2"/>
    </font>
    <font>
      <b/>
      <sz val="11"/>
      <color theme="3"/>
      <name val="Arial Narrow"/>
      <family val="2"/>
    </font>
    <font>
      <sz val="12"/>
      <color theme="1"/>
      <name val="Courier New"/>
      <family val="3"/>
    </font>
    <font>
      <sz val="10"/>
      <color theme="1"/>
      <name val="Courier New"/>
      <family val="3"/>
    </font>
    <font>
      <b/>
      <sz val="10"/>
      <color theme="3" tint="-0.249977111117893"/>
      <name val="Arial Narrow"/>
      <family val="2"/>
    </font>
    <font>
      <sz val="11"/>
      <color theme="3" tint="-0.249977111117893"/>
      <name val="Arial Narrow"/>
      <family val="2"/>
    </font>
    <font>
      <sz val="12"/>
      <color theme="0"/>
      <name val="Arial Narrow"/>
      <family val="2"/>
    </font>
    <font>
      <sz val="14"/>
      <color theme="3"/>
      <name val="Arial Black"/>
      <family val="2"/>
    </font>
    <font>
      <sz val="14"/>
      <color theme="1"/>
      <name val="Arial Narrow"/>
      <family val="2"/>
    </font>
    <font>
      <sz val="16"/>
      <color theme="1"/>
      <name val="Arial Narrow"/>
      <family val="2"/>
    </font>
    <font>
      <i/>
      <u/>
      <sz val="8"/>
      <color theme="1"/>
      <name val="Arial Narrow"/>
      <family val="2"/>
    </font>
    <font>
      <b/>
      <sz val="14"/>
      <color rgb="FF333399"/>
      <name val="Arial Narrow"/>
      <family val="2"/>
    </font>
    <font>
      <i/>
      <u/>
      <sz val="12"/>
      <color theme="1"/>
      <name val="Arial Narrow"/>
      <family val="2"/>
    </font>
    <font>
      <i/>
      <sz val="9"/>
      <color theme="1"/>
      <name val="Arial Narrow"/>
      <family val="2"/>
    </font>
    <font>
      <sz val="9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7B2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3" tint="-0.499984740745262"/>
      </left>
      <right style="thin">
        <color theme="4" tint="0.39997558519241921"/>
      </right>
      <top style="thin">
        <color theme="3" tint="-0.499984740745262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3" tint="-0.499984740745262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3" tint="-0.499984740745262"/>
      </right>
      <top style="thin">
        <color theme="3" tint="-0.499984740745262"/>
      </top>
      <bottom style="thin">
        <color theme="4" tint="0.39997558519241921"/>
      </bottom>
      <diagonal/>
    </border>
    <border>
      <left style="thin">
        <color theme="3" tint="-0.499984740745262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3" tint="-0.49998474074526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3" tint="-0.499984740745262"/>
      </left>
      <right style="thin">
        <color theme="4" tint="0.39997558519241921"/>
      </right>
      <top style="thin">
        <color theme="4" tint="0.39997558519241921"/>
      </top>
      <bottom style="thin">
        <color theme="3" tint="-0.499984740745262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3" tint="-0.499984740745262"/>
      </bottom>
      <diagonal/>
    </border>
    <border>
      <left style="thin">
        <color theme="4" tint="0.39997558519241921"/>
      </left>
      <right style="thin">
        <color theme="3" tint="-0.499984740745262"/>
      </right>
      <top style="thin">
        <color theme="4" tint="0.39997558519241921"/>
      </top>
      <bottom style="thin">
        <color theme="3" tint="-0.499984740745262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3"/>
      </bottom>
      <diagonal/>
    </border>
    <border>
      <left/>
      <right/>
      <top style="thin">
        <color theme="4" tint="-0.499984740745262"/>
      </top>
      <bottom style="thin">
        <color theme="3"/>
      </bottom>
      <diagonal/>
    </border>
    <border>
      <left style="thin">
        <color theme="4" tint="-0.499984740745262"/>
      </left>
      <right style="thin">
        <color theme="4" tint="0.39997558519241921"/>
      </right>
      <top/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-0.499984740745262"/>
      </right>
      <top/>
      <bottom style="thin">
        <color theme="4" tint="0.39997558519241921"/>
      </bottom>
      <diagonal/>
    </border>
    <border>
      <left style="thin">
        <color theme="4" tint="-0.499984740745262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-0.49998474074526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-0.499984740745262"/>
      </left>
      <right style="thin">
        <color theme="4" tint="0.39997558519241921"/>
      </right>
      <top style="thin">
        <color theme="4" tint="0.39997558519241921"/>
      </top>
      <bottom style="thin">
        <color theme="4" tint="-0.499984740745262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-0.499984740745262"/>
      </bottom>
      <diagonal/>
    </border>
    <border>
      <left style="thin">
        <color theme="4" tint="0.39997558519241921"/>
      </left>
      <right style="thin">
        <color theme="4" tint="-0.499984740745262"/>
      </right>
      <top style="thin">
        <color theme="4" tint="0.39997558519241921"/>
      </top>
      <bottom style="thin">
        <color theme="4" tint="-0.499984740745262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hair">
        <color theme="3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/>
      </left>
      <right style="thin">
        <color theme="4" tint="-0.499984740745262"/>
      </right>
      <top style="thin">
        <color theme="4" tint="-0.499984740745262"/>
      </top>
      <bottom style="thin">
        <color theme="3" tint="-0.249977111117893"/>
      </bottom>
      <diagonal/>
    </border>
    <border>
      <left style="thin">
        <color theme="3"/>
      </left>
      <right style="thin">
        <color theme="4" tint="-0.499984740745262"/>
      </right>
      <top/>
      <bottom style="thin">
        <color theme="4" tint="0.39997558519241921"/>
      </bottom>
      <diagonal/>
    </border>
    <border>
      <left/>
      <right style="thin">
        <color theme="4" tint="-0.499984740745262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3" tint="-0.499984740745262"/>
      </left>
      <right style="thin">
        <color theme="4" tint="-0.499984740745262"/>
      </right>
      <top style="thin">
        <color theme="4" tint="0.39997558519241921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0.39997558519241921"/>
      </top>
      <bottom style="thin">
        <color theme="4" tint="-0.499984740745262"/>
      </bottom>
      <diagonal/>
    </border>
    <border>
      <left/>
      <right style="thin">
        <color theme="4" tint="-0.499984740745262"/>
      </right>
      <top style="thin">
        <color theme="4" tint="-0.499984740745262"/>
      </top>
      <bottom style="thin">
        <color theme="3"/>
      </bottom>
      <diagonal/>
    </border>
    <border>
      <left/>
      <right/>
      <top/>
      <bottom style="thin">
        <color theme="5" tint="-0.499984740745262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 style="hair">
        <color theme="4" tint="-0.249977111117893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65">
    <xf numFmtId="0" fontId="0" fillId="0" borderId="0" xfId="0"/>
    <xf numFmtId="14" fontId="0" fillId="0" borderId="0" xfId="0" applyNumberFormat="1"/>
    <xf numFmtId="0" fontId="4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Border="1"/>
    <xf numFmtId="0" fontId="6" fillId="0" borderId="0" xfId="0" applyFont="1" applyBorder="1" applyAlignment="1">
      <alignment horizontal="left" vertical="top" indent="1"/>
    </xf>
    <xf numFmtId="0" fontId="7" fillId="0" borderId="0" xfId="0" applyFont="1" applyAlignment="1" applyProtection="1">
      <alignment shrinkToFit="1"/>
    </xf>
    <xf numFmtId="0" fontId="7" fillId="3" borderId="11" xfId="0" applyFont="1" applyFill="1" applyBorder="1" applyAlignment="1" applyProtection="1">
      <alignment horizontal="left" vertical="center" wrapText="1"/>
    </xf>
    <xf numFmtId="0" fontId="8" fillId="3" borderId="11" xfId="0" applyFont="1" applyFill="1" applyBorder="1" applyAlignment="1" applyProtection="1">
      <alignment horizontal="left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165" fontId="8" fillId="3" borderId="11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Protection="1"/>
    <xf numFmtId="0" fontId="0" fillId="0" borderId="0" xfId="0" applyProtection="1"/>
    <xf numFmtId="0" fontId="10" fillId="4" borderId="0" xfId="0" applyFont="1" applyFill="1" applyBorder="1" applyProtection="1"/>
    <xf numFmtId="0" fontId="10" fillId="4" borderId="0" xfId="0" applyFont="1" applyFill="1" applyProtection="1"/>
    <xf numFmtId="0" fontId="11" fillId="4" borderId="0" xfId="0" applyFont="1" applyFill="1" applyProtection="1"/>
    <xf numFmtId="0" fontId="11" fillId="4" borderId="0" xfId="0" applyFont="1" applyFill="1" applyAlignment="1" applyProtection="1"/>
    <xf numFmtId="14" fontId="10" fillId="4" borderId="0" xfId="0" applyNumberFormat="1" applyFont="1" applyFill="1" applyBorder="1" applyProtection="1"/>
    <xf numFmtId="0" fontId="9" fillId="4" borderId="0" xfId="0" applyFont="1" applyFill="1" applyBorder="1" applyAlignment="1" applyProtection="1">
      <alignment vertical="top" shrinkToFit="1"/>
    </xf>
    <xf numFmtId="0" fontId="9" fillId="4" borderId="0" xfId="0" applyFont="1" applyFill="1" applyBorder="1" applyAlignment="1" applyProtection="1">
      <alignment shrinkToFit="1"/>
    </xf>
    <xf numFmtId="49" fontId="12" fillId="0" borderId="0" xfId="0" quotePrefix="1" applyNumberFormat="1" applyFont="1" applyProtection="1"/>
    <xf numFmtId="165" fontId="0" fillId="0" borderId="0" xfId="0" applyNumberFormat="1" applyProtection="1"/>
    <xf numFmtId="0" fontId="8" fillId="5" borderId="11" xfId="0" applyFont="1" applyFill="1" applyBorder="1" applyAlignment="1" applyProtection="1">
      <alignment horizontal="left" vertical="center" wrapText="1"/>
    </xf>
    <xf numFmtId="0" fontId="8" fillId="5" borderId="11" xfId="0" applyFont="1" applyFill="1" applyBorder="1" applyAlignment="1" applyProtection="1">
      <alignment vertical="center" wrapText="1"/>
    </xf>
    <xf numFmtId="49" fontId="8" fillId="5" borderId="11" xfId="0" applyNumberFormat="1" applyFont="1" applyFill="1" applyBorder="1" applyAlignment="1" applyProtection="1">
      <alignment vertical="center" wrapText="1"/>
    </xf>
    <xf numFmtId="165" fontId="8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2" xfId="0" applyFont="1" applyFill="1" applyBorder="1" applyAlignment="1" applyProtection="1">
      <alignment vertical="center" wrapText="1"/>
    </xf>
    <xf numFmtId="49" fontId="8" fillId="5" borderId="11" xfId="0" applyNumberFormat="1" applyFont="1" applyFill="1" applyBorder="1" applyAlignment="1" applyProtection="1">
      <alignment horizontal="left" vertical="center" wrapText="1"/>
    </xf>
    <xf numFmtId="0" fontId="8" fillId="5" borderId="13" xfId="0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 shrinkToFit="1"/>
    </xf>
    <xf numFmtId="14" fontId="13" fillId="0" borderId="0" xfId="0" applyNumberFormat="1" applyFont="1" applyBorder="1" applyAlignment="1" applyProtection="1">
      <alignment horizontal="right" vertical="center" shrinkToFit="1"/>
    </xf>
    <xf numFmtId="0" fontId="13" fillId="0" borderId="0" xfId="0" applyFont="1" applyAlignment="1"/>
    <xf numFmtId="0" fontId="13" fillId="0" borderId="0" xfId="0" applyFont="1" applyAlignment="1">
      <alignment vertical="center"/>
    </xf>
    <xf numFmtId="0" fontId="13" fillId="0" borderId="0" xfId="0" applyFont="1"/>
    <xf numFmtId="0" fontId="14" fillId="0" borderId="0" xfId="0" applyFont="1" applyAlignment="1"/>
    <xf numFmtId="0" fontId="15" fillId="6" borderId="3" xfId="0" applyFont="1" applyFill="1" applyBorder="1" applyAlignment="1" applyProtection="1">
      <alignment horizontal="left" vertical="center" shrinkToFit="1"/>
    </xf>
    <xf numFmtId="0" fontId="15" fillId="6" borderId="4" xfId="0" applyFont="1" applyFill="1" applyBorder="1" applyAlignment="1" applyProtection="1">
      <alignment horizontal="left" vertical="center" shrinkToFit="1"/>
    </xf>
    <xf numFmtId="14" fontId="15" fillId="6" borderId="4" xfId="0" applyNumberFormat="1" applyFont="1" applyFill="1" applyBorder="1" applyAlignment="1" applyProtection="1">
      <alignment horizontal="center" vertical="center" shrinkToFit="1"/>
    </xf>
    <xf numFmtId="0" fontId="13" fillId="0" borderId="11" xfId="0" applyFont="1" applyBorder="1" applyAlignment="1" applyProtection="1">
      <alignment horizontal="left" vertical="center" shrinkToFit="1"/>
    </xf>
    <xf numFmtId="0" fontId="13" fillId="0" borderId="14" xfId="0" applyFont="1" applyBorder="1" applyAlignment="1" applyProtection="1">
      <alignment horizontal="left" vertical="center" shrinkToFit="1"/>
    </xf>
    <xf numFmtId="14" fontId="13" fillId="0" borderId="0" xfId="0" applyNumberFormat="1" applyFont="1" applyBorder="1" applyAlignment="1" applyProtection="1">
      <alignment horizontal="left" vertical="center" indent="1" shrinkToFit="1"/>
    </xf>
    <xf numFmtId="0" fontId="13" fillId="0" borderId="0" xfId="0" applyFont="1" applyAlignment="1">
      <alignment horizontal="left" indent="1"/>
    </xf>
    <xf numFmtId="0" fontId="13" fillId="0" borderId="14" xfId="0" applyFont="1" applyBorder="1" applyAlignment="1" applyProtection="1">
      <alignment horizontal="left" vertical="center" indent="1" shrinkToFit="1"/>
    </xf>
    <xf numFmtId="0" fontId="13" fillId="0" borderId="11" xfId="0" applyFont="1" applyBorder="1" applyAlignment="1" applyProtection="1">
      <alignment horizontal="left" vertical="center" indent="1" shrinkToFit="1"/>
    </xf>
    <xf numFmtId="0" fontId="13" fillId="0" borderId="15" xfId="0" applyFont="1" applyBorder="1" applyAlignment="1" applyProtection="1">
      <alignment horizontal="left" vertical="center" shrinkToFit="1"/>
    </xf>
    <xf numFmtId="0" fontId="13" fillId="0" borderId="16" xfId="0" applyFont="1" applyBorder="1" applyAlignment="1" applyProtection="1">
      <alignment horizontal="left" vertical="center" shrinkToFit="1"/>
    </xf>
    <xf numFmtId="0" fontId="13" fillId="0" borderId="16" xfId="0" applyFont="1" applyBorder="1" applyAlignment="1" applyProtection="1">
      <alignment horizontal="left" vertical="center" indent="1" shrinkToFit="1"/>
    </xf>
    <xf numFmtId="14" fontId="13" fillId="0" borderId="17" xfId="0" applyNumberFormat="1" applyFont="1" applyBorder="1" applyAlignment="1" applyProtection="1">
      <alignment horizontal="left" vertical="center" indent="1" shrinkToFit="1"/>
    </xf>
    <xf numFmtId="0" fontId="13" fillId="0" borderId="18" xfId="0" applyFont="1" applyBorder="1" applyAlignment="1" applyProtection="1">
      <alignment horizontal="left" vertical="center" shrinkToFit="1"/>
    </xf>
    <xf numFmtId="14" fontId="13" fillId="0" borderId="19" xfId="0" applyNumberFormat="1" applyFont="1" applyBorder="1" applyAlignment="1" applyProtection="1">
      <alignment horizontal="left" vertical="center" indent="1" shrinkToFit="1"/>
    </xf>
    <xf numFmtId="0" fontId="13" fillId="0" borderId="20" xfId="0" applyFont="1" applyBorder="1" applyAlignment="1" applyProtection="1">
      <alignment horizontal="left" vertical="center" shrinkToFit="1"/>
    </xf>
    <xf numFmtId="0" fontId="13" fillId="0" borderId="21" xfId="0" applyFont="1" applyBorder="1" applyAlignment="1" applyProtection="1">
      <alignment horizontal="left" vertical="center" shrinkToFit="1"/>
    </xf>
    <xf numFmtId="0" fontId="13" fillId="0" borderId="21" xfId="0" applyFont="1" applyBorder="1" applyAlignment="1" applyProtection="1">
      <alignment horizontal="left" vertical="center" indent="1" shrinkToFit="1"/>
    </xf>
    <xf numFmtId="14" fontId="13" fillId="0" borderId="22" xfId="0" applyNumberFormat="1" applyFont="1" applyBorder="1" applyAlignment="1" applyProtection="1">
      <alignment horizontal="left" vertical="center" indent="1" shrinkToFit="1"/>
    </xf>
    <xf numFmtId="0" fontId="15" fillId="6" borderId="23" xfId="0" applyFont="1" applyFill="1" applyBorder="1" applyAlignment="1" applyProtection="1">
      <alignment horizontal="left" vertical="center" shrinkToFit="1"/>
    </xf>
    <xf numFmtId="0" fontId="15" fillId="6" borderId="24" xfId="0" applyFont="1" applyFill="1" applyBorder="1" applyAlignment="1" applyProtection="1">
      <alignment horizontal="left" vertical="center" shrinkToFit="1"/>
    </xf>
    <xf numFmtId="14" fontId="15" fillId="6" borderId="24" xfId="0" applyNumberFormat="1" applyFont="1" applyFill="1" applyBorder="1" applyAlignment="1" applyProtection="1">
      <alignment horizontal="center" vertical="center" shrinkToFit="1"/>
    </xf>
    <xf numFmtId="0" fontId="13" fillId="0" borderId="25" xfId="0" applyFont="1" applyBorder="1" applyAlignment="1" applyProtection="1">
      <alignment horizontal="left" vertical="center" shrinkToFit="1"/>
    </xf>
    <xf numFmtId="14" fontId="13" fillId="0" borderId="26" xfId="0" applyNumberFormat="1" applyFont="1" applyBorder="1" applyAlignment="1" applyProtection="1">
      <alignment horizontal="left" vertical="center" indent="1" shrinkToFit="1"/>
    </xf>
    <xf numFmtId="0" fontId="13" fillId="0" borderId="27" xfId="0" applyFont="1" applyBorder="1" applyAlignment="1" applyProtection="1">
      <alignment horizontal="left" vertical="center" shrinkToFit="1"/>
    </xf>
    <xf numFmtId="14" fontId="13" fillId="0" borderId="28" xfId="0" applyNumberFormat="1" applyFont="1" applyBorder="1" applyAlignment="1" applyProtection="1">
      <alignment horizontal="left" vertical="center" indent="1" shrinkToFit="1"/>
    </xf>
    <xf numFmtId="0" fontId="13" fillId="0" borderId="29" xfId="0" applyFont="1" applyBorder="1" applyAlignment="1" applyProtection="1">
      <alignment horizontal="left" vertical="center" shrinkToFit="1"/>
    </xf>
    <xf numFmtId="0" fontId="13" fillId="0" borderId="30" xfId="0" applyFont="1" applyBorder="1" applyAlignment="1" applyProtection="1">
      <alignment horizontal="left" vertical="center" shrinkToFit="1"/>
    </xf>
    <xf numFmtId="0" fontId="13" fillId="0" borderId="30" xfId="0" applyFont="1" applyBorder="1" applyAlignment="1" applyProtection="1">
      <alignment horizontal="left" vertical="center" indent="1" shrinkToFit="1"/>
    </xf>
    <xf numFmtId="14" fontId="13" fillId="0" borderId="31" xfId="0" applyNumberFormat="1" applyFont="1" applyBorder="1" applyAlignment="1" applyProtection="1">
      <alignment horizontal="left" vertical="center" indent="1" shrinkToFit="1"/>
    </xf>
    <xf numFmtId="0" fontId="15" fillId="6" borderId="24" xfId="0" applyFont="1" applyFill="1" applyBorder="1" applyAlignment="1" applyProtection="1">
      <alignment horizontal="left" vertical="center" indent="3" shrinkToFit="1"/>
    </xf>
    <xf numFmtId="0" fontId="15" fillId="6" borderId="4" xfId="0" applyFont="1" applyFill="1" applyBorder="1" applyAlignment="1" applyProtection="1">
      <alignment horizontal="left" vertical="center" indent="3" shrinkToFit="1"/>
    </xf>
    <xf numFmtId="168" fontId="8" fillId="5" borderId="32" xfId="1" applyNumberFormat="1" applyFont="1" applyFill="1" applyBorder="1" applyAlignment="1" applyProtection="1">
      <alignment horizontal="center" vertical="center" wrapText="1"/>
      <protection locked="0"/>
    </xf>
    <xf numFmtId="1" fontId="8" fillId="5" borderId="32" xfId="1" applyNumberFormat="1" applyFont="1" applyFill="1" applyBorder="1" applyAlignment="1" applyProtection="1">
      <alignment horizontal="center" vertical="center" wrapText="1"/>
      <protection locked="0"/>
    </xf>
    <xf numFmtId="14" fontId="16" fillId="6" borderId="5" xfId="0" applyNumberFormat="1" applyFont="1" applyFill="1" applyBorder="1" applyAlignment="1" applyProtection="1">
      <alignment horizontal="center" vertical="center" shrinkToFit="1"/>
    </xf>
    <xf numFmtId="0" fontId="11" fillId="0" borderId="33" xfId="0" applyFont="1" applyBorder="1" applyAlignment="1" applyProtection="1">
      <alignment horizontal="left" shrinkToFit="1"/>
    </xf>
    <xf numFmtId="0" fontId="10" fillId="0" borderId="0" xfId="0" applyFont="1" applyBorder="1" applyProtection="1"/>
    <xf numFmtId="49" fontId="11" fillId="0" borderId="0" xfId="0" applyNumberFormat="1" applyFont="1" applyBorder="1" applyAlignment="1" applyProtection="1">
      <alignment horizontal="center"/>
    </xf>
    <xf numFmtId="0" fontId="10" fillId="4" borderId="9" xfId="0" applyFont="1" applyFill="1" applyBorder="1" applyProtection="1"/>
    <xf numFmtId="167" fontId="8" fillId="5" borderId="32" xfId="1" applyNumberFormat="1" applyFont="1" applyFill="1" applyBorder="1" applyAlignment="1" applyProtection="1">
      <alignment horizontal="right" vertical="center" wrapText="1"/>
    </xf>
    <xf numFmtId="167" fontId="9" fillId="5" borderId="32" xfId="1" applyNumberFormat="1" applyFont="1" applyFill="1" applyBorder="1" applyAlignment="1" applyProtection="1">
      <alignment horizontal="right" vertical="center" wrapText="1"/>
    </xf>
    <xf numFmtId="0" fontId="17" fillId="7" borderId="34" xfId="0" applyFont="1" applyFill="1" applyBorder="1" applyAlignment="1" applyProtection="1">
      <alignment vertical="center" wrapText="1"/>
      <protection hidden="1"/>
    </xf>
    <xf numFmtId="0" fontId="17" fillId="7" borderId="34" xfId="0" applyFont="1" applyFill="1" applyBorder="1" applyAlignment="1" applyProtection="1">
      <alignment horizontal="center" vertical="center" wrapText="1"/>
      <protection hidden="1"/>
    </xf>
    <xf numFmtId="0" fontId="17" fillId="7" borderId="34" xfId="0" applyFont="1" applyFill="1" applyBorder="1" applyAlignment="1" applyProtection="1">
      <alignment wrapText="1"/>
      <protection hidden="1"/>
    </xf>
    <xf numFmtId="49" fontId="17" fillId="8" borderId="34" xfId="0" applyNumberFormat="1" applyFont="1" applyFill="1" applyBorder="1" applyAlignment="1" applyProtection="1">
      <alignment wrapText="1"/>
      <protection hidden="1"/>
    </xf>
    <xf numFmtId="0" fontId="17" fillId="8" borderId="34" xfId="0" applyFont="1" applyFill="1" applyBorder="1" applyAlignment="1" applyProtection="1">
      <alignment wrapText="1"/>
      <protection hidden="1"/>
    </xf>
    <xf numFmtId="0" fontId="18" fillId="0" borderId="34" xfId="0" applyFont="1" applyFill="1" applyBorder="1" applyProtection="1">
      <protection hidden="1"/>
    </xf>
    <xf numFmtId="49" fontId="10" fillId="0" borderId="0" xfId="0" applyNumberFormat="1" applyFont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17" fillId="0" borderId="0" xfId="0" applyFont="1" applyProtection="1">
      <protection hidden="1"/>
    </xf>
    <xf numFmtId="1" fontId="18" fillId="0" borderId="34" xfId="0" applyNumberFormat="1" applyFont="1" applyFill="1" applyBorder="1" applyProtection="1">
      <protection hidden="1"/>
    </xf>
    <xf numFmtId="165" fontId="18" fillId="0" borderId="34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34" xfId="0" applyNumberFormat="1" applyFont="1" applyFill="1" applyBorder="1" applyAlignment="1" applyProtection="1">
      <alignment horizontal="left" vertical="center"/>
      <protection hidden="1"/>
    </xf>
    <xf numFmtId="169" fontId="18" fillId="0" borderId="34" xfId="0" applyNumberFormat="1" applyFont="1" applyFill="1" applyBorder="1" applyAlignment="1" applyProtection="1">
      <alignment horizontal="center" vertical="center"/>
      <protection hidden="1"/>
    </xf>
    <xf numFmtId="0" fontId="18" fillId="0" borderId="34" xfId="0" applyFont="1" applyFill="1" applyBorder="1" applyAlignment="1" applyProtection="1">
      <alignment horizontal="left" vertical="center"/>
      <protection hidden="1"/>
    </xf>
    <xf numFmtId="0" fontId="18" fillId="9" borderId="34" xfId="0" applyFont="1" applyFill="1" applyBorder="1" applyProtection="1">
      <protection hidden="1"/>
    </xf>
    <xf numFmtId="1" fontId="18" fillId="9" borderId="34" xfId="0" applyNumberFormat="1" applyFont="1" applyFill="1" applyBorder="1" applyProtection="1">
      <protection hidden="1"/>
    </xf>
    <xf numFmtId="165" fontId="18" fillId="9" borderId="34" xfId="0" applyNumberFormat="1" applyFont="1" applyFill="1" applyBorder="1" applyProtection="1">
      <protection hidden="1"/>
    </xf>
    <xf numFmtId="49" fontId="18" fillId="9" borderId="34" xfId="0" applyNumberFormat="1" applyFont="1" applyFill="1" applyBorder="1" applyProtection="1">
      <protection hidden="1"/>
    </xf>
    <xf numFmtId="0" fontId="19" fillId="6" borderId="35" xfId="0" applyFont="1" applyFill="1" applyBorder="1" applyAlignment="1" applyProtection="1">
      <alignment horizontal="center" vertical="center" wrapText="1"/>
    </xf>
    <xf numFmtId="1" fontId="20" fillId="10" borderId="36" xfId="0" applyNumberFormat="1" applyFont="1" applyFill="1" applyBorder="1" applyAlignment="1" applyProtection="1">
      <alignment horizontal="center" vertical="center" wrapText="1"/>
      <protection locked="0"/>
    </xf>
    <xf numFmtId="1" fontId="20" fillId="10" borderId="37" xfId="0" applyNumberFormat="1" applyFont="1" applyFill="1" applyBorder="1" applyAlignment="1" applyProtection="1">
      <alignment horizontal="center" vertical="center" wrapText="1"/>
      <protection locked="0"/>
    </xf>
    <xf numFmtId="1" fontId="20" fillId="10" borderId="38" xfId="0" applyNumberFormat="1" applyFont="1" applyFill="1" applyBorder="1" applyAlignment="1" applyProtection="1">
      <alignment horizontal="center" vertical="center" wrapText="1"/>
      <protection locked="0"/>
    </xf>
    <xf numFmtId="1" fontId="20" fillId="10" borderId="39" xfId="0" applyNumberFormat="1" applyFont="1" applyFill="1" applyBorder="1" applyAlignment="1" applyProtection="1">
      <alignment horizontal="center" vertical="center" wrapText="1"/>
      <protection locked="0"/>
    </xf>
    <xf numFmtId="14" fontId="13" fillId="0" borderId="0" xfId="0" applyNumberFormat="1" applyFont="1" applyBorder="1" applyAlignment="1" applyProtection="1">
      <alignment horizontal="center" vertical="center" shrinkToFit="1"/>
    </xf>
    <xf numFmtId="14" fontId="16" fillId="6" borderId="40" xfId="0" applyNumberFormat="1" applyFont="1" applyFill="1" applyBorder="1" applyAlignment="1" applyProtection="1">
      <alignment horizontal="center" vertical="center" shrinkToFit="1"/>
    </xf>
    <xf numFmtId="14" fontId="13" fillId="0" borderId="16" xfId="0" applyNumberFormat="1" applyFont="1" applyBorder="1" applyAlignment="1" applyProtection="1">
      <alignment horizontal="center" vertical="center" shrinkToFit="1"/>
    </xf>
    <xf numFmtId="14" fontId="13" fillId="0" borderId="11" xfId="0" applyNumberFormat="1" applyFont="1" applyBorder="1" applyAlignment="1" applyProtection="1">
      <alignment horizontal="center" vertical="center" shrinkToFit="1"/>
    </xf>
    <xf numFmtId="14" fontId="13" fillId="0" borderId="21" xfId="0" applyNumberFormat="1" applyFont="1" applyBorder="1" applyAlignment="1" applyProtection="1">
      <alignment horizontal="center" vertical="center" shrinkToFit="1"/>
    </xf>
    <xf numFmtId="0" fontId="13" fillId="0" borderId="0" xfId="0" applyFont="1" applyAlignment="1">
      <alignment horizontal="center"/>
    </xf>
    <xf numFmtId="14" fontId="13" fillId="0" borderId="14" xfId="0" applyNumberFormat="1" applyFont="1" applyBorder="1" applyAlignment="1" applyProtection="1">
      <alignment horizontal="center" vertical="center" shrinkToFit="1"/>
    </xf>
    <xf numFmtId="14" fontId="13" fillId="0" borderId="30" xfId="0" applyNumberFormat="1" applyFont="1" applyBorder="1" applyAlignment="1" applyProtection="1">
      <alignment horizontal="center" vertical="center" shrinkToFit="1"/>
    </xf>
    <xf numFmtId="165" fontId="18" fillId="9" borderId="34" xfId="0" applyNumberFormat="1" applyFont="1" applyFill="1" applyBorder="1" applyAlignment="1" applyProtection="1">
      <alignment horizontal="center"/>
      <protection hidden="1"/>
    </xf>
    <xf numFmtId="0" fontId="18" fillId="0" borderId="34" xfId="0" applyFont="1" applyFill="1" applyBorder="1" applyAlignment="1" applyProtection="1">
      <alignment horizontal="left"/>
      <protection hidden="1"/>
    </xf>
    <xf numFmtId="0" fontId="21" fillId="0" borderId="0" xfId="0" applyFont="1" applyAlignment="1" applyProtection="1">
      <alignment vertical="center"/>
    </xf>
    <xf numFmtId="0" fontId="21" fillId="0" borderId="0" xfId="0" applyFont="1" applyAlignment="1">
      <alignment vertical="center"/>
    </xf>
    <xf numFmtId="14" fontId="13" fillId="0" borderId="41" xfId="0" applyNumberFormat="1" applyFont="1" applyBorder="1" applyAlignment="1" applyProtection="1">
      <alignment vertical="center" shrinkToFit="1"/>
    </xf>
    <xf numFmtId="0" fontId="5" fillId="0" borderId="0" xfId="0" applyFont="1" applyBorder="1" applyAlignment="1">
      <alignment vertical="center"/>
    </xf>
    <xf numFmtId="0" fontId="0" fillId="11" borderId="1" xfId="0" applyFill="1" applyBorder="1" applyAlignment="1" applyProtection="1">
      <alignment wrapText="1"/>
      <protection locked="0"/>
    </xf>
    <xf numFmtId="0" fontId="8" fillId="5" borderId="11" xfId="0" applyFont="1" applyFill="1" applyBorder="1" applyAlignment="1" applyProtection="1">
      <alignment horizontal="left" vertical="center" wrapText="1" shrinkToFit="1"/>
    </xf>
    <xf numFmtId="0" fontId="0" fillId="0" borderId="0" xfId="0" applyFill="1"/>
    <xf numFmtId="0" fontId="28" fillId="0" borderId="0" xfId="0" applyFont="1" applyBorder="1" applyAlignment="1" applyProtection="1">
      <alignment horizontal="left" vertical="center" shrinkToFit="1"/>
    </xf>
    <xf numFmtId="0" fontId="5" fillId="0" borderId="46" xfId="0" applyFont="1" applyBorder="1" applyAlignment="1">
      <alignment vertical="center"/>
    </xf>
    <xf numFmtId="49" fontId="29" fillId="0" borderId="46" xfId="0" applyNumberFormat="1" applyFont="1" applyBorder="1" applyAlignment="1">
      <alignment horizontal="right" vertical="center"/>
    </xf>
    <xf numFmtId="49" fontId="2" fillId="0" borderId="46" xfId="0" quotePrefix="1" applyNumberFormat="1" applyFont="1" applyBorder="1" applyAlignment="1">
      <alignment vertical="center"/>
    </xf>
    <xf numFmtId="0" fontId="11" fillId="0" borderId="46" xfId="0" applyFont="1" applyBorder="1" applyAlignment="1" applyProtection="1">
      <alignment horizontal="right"/>
    </xf>
    <xf numFmtId="0" fontId="11" fillId="0" borderId="0" xfId="0" applyFont="1" applyBorder="1" applyProtection="1"/>
    <xf numFmtId="0" fontId="22" fillId="0" borderId="0" xfId="0" applyFont="1" applyAlignment="1">
      <alignment horizontal="center" vertical="center"/>
    </xf>
    <xf numFmtId="49" fontId="23" fillId="0" borderId="44" xfId="0" applyNumberFormat="1" applyFont="1" applyBorder="1" applyAlignment="1" applyProtection="1">
      <alignment horizontal="center" vertical="center"/>
      <protection locked="0"/>
    </xf>
    <xf numFmtId="49" fontId="23" fillId="0" borderId="43" xfId="0" applyNumberFormat="1" applyFont="1" applyBorder="1" applyAlignment="1" applyProtection="1">
      <alignment horizontal="center" vertical="center"/>
      <protection locked="0"/>
    </xf>
    <xf numFmtId="0" fontId="4" fillId="2" borderId="42" xfId="0" applyFont="1" applyFill="1" applyBorder="1" applyAlignment="1">
      <alignment horizontal="left" vertical="center" indent="1"/>
    </xf>
    <xf numFmtId="0" fontId="4" fillId="2" borderId="44" xfId="0" applyFont="1" applyFill="1" applyBorder="1" applyAlignment="1">
      <alignment horizontal="left" vertical="center" indent="1"/>
    </xf>
    <xf numFmtId="0" fontId="4" fillId="2" borderId="43" xfId="0" applyFont="1" applyFill="1" applyBorder="1" applyAlignment="1">
      <alignment horizontal="left" vertical="center" indent="1"/>
    </xf>
    <xf numFmtId="0" fontId="24" fillId="0" borderId="9" xfId="0" applyFont="1" applyBorder="1" applyAlignment="1">
      <alignment horizontal="center" vertical="center"/>
    </xf>
    <xf numFmtId="49" fontId="24" fillId="0" borderId="42" xfId="0" applyNumberFormat="1" applyFont="1" applyBorder="1" applyAlignment="1" applyProtection="1">
      <alignment horizontal="center" vertical="center"/>
      <protection locked="0"/>
    </xf>
    <xf numFmtId="49" fontId="24" fillId="0" borderId="44" xfId="0" applyNumberFormat="1" applyFont="1" applyBorder="1" applyAlignment="1" applyProtection="1">
      <alignment horizontal="center" vertical="center"/>
      <protection locked="0"/>
    </xf>
    <xf numFmtId="49" fontId="24" fillId="0" borderId="43" xfId="0" applyNumberFormat="1" applyFont="1" applyBorder="1" applyAlignment="1" applyProtection="1">
      <alignment horizontal="center" vertical="center"/>
      <protection locked="0"/>
    </xf>
    <xf numFmtId="49" fontId="23" fillId="0" borderId="42" xfId="0" applyNumberFormat="1" applyFont="1" applyBorder="1" applyAlignment="1" applyProtection="1">
      <alignment horizontal="center" vertical="center"/>
      <protection locked="0"/>
    </xf>
    <xf numFmtId="49" fontId="23" fillId="0" borderId="9" xfId="0" applyNumberFormat="1" applyFont="1" applyBorder="1" applyAlignment="1" applyProtection="1">
      <alignment horizontal="center" vertical="center"/>
      <protection locked="0"/>
    </xf>
    <xf numFmtId="49" fontId="23" fillId="0" borderId="1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14" fontId="23" fillId="4" borderId="42" xfId="0" applyNumberFormat="1" applyFont="1" applyFill="1" applyBorder="1" applyAlignment="1" applyProtection="1">
      <alignment horizontal="center" vertical="center"/>
      <protection locked="0"/>
    </xf>
    <xf numFmtId="14" fontId="23" fillId="4" borderId="4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shrinkToFit="1"/>
    </xf>
    <xf numFmtId="0" fontId="25" fillId="0" borderId="0" xfId="0" applyFont="1" applyBorder="1" applyAlignment="1" applyProtection="1">
      <alignment horizontal="right" shrinkToFit="1"/>
    </xf>
    <xf numFmtId="0" fontId="11" fillId="0" borderId="33" xfId="0" applyFont="1" applyBorder="1" applyAlignment="1" applyProtection="1">
      <alignment horizontal="left" shrinkToFit="1"/>
    </xf>
    <xf numFmtId="165" fontId="11" fillId="0" borderId="33" xfId="0" applyNumberFormat="1" applyFont="1" applyBorder="1" applyAlignment="1" applyProtection="1">
      <alignment horizontal="right" shrinkToFit="1"/>
    </xf>
    <xf numFmtId="0" fontId="11" fillId="4" borderId="0" xfId="0" applyFont="1" applyFill="1" applyBorder="1" applyAlignment="1" applyProtection="1">
      <alignment horizontal="right"/>
    </xf>
    <xf numFmtId="166" fontId="11" fillId="0" borderId="4" xfId="0" applyNumberFormat="1" applyFont="1" applyBorder="1" applyAlignment="1" applyProtection="1">
      <alignment horizontal="right"/>
    </xf>
    <xf numFmtId="0" fontId="28" fillId="0" borderId="45" xfId="0" applyFont="1" applyFill="1" applyBorder="1" applyAlignment="1" applyProtection="1">
      <alignment horizontal="left" vertical="center" wrapText="1"/>
    </xf>
    <xf numFmtId="0" fontId="26" fillId="0" borderId="0" xfId="0" applyFont="1" applyBorder="1" applyAlignment="1" applyProtection="1">
      <alignment horizontal="center" vertical="center"/>
    </xf>
    <xf numFmtId="0" fontId="9" fillId="3" borderId="32" xfId="0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</xf>
    <xf numFmtId="0" fontId="7" fillId="4" borderId="0" xfId="0" applyFont="1" applyFill="1" applyBorder="1" applyAlignment="1" applyProtection="1">
      <alignment horizontal="left" vertical="top" wrapText="1"/>
    </xf>
    <xf numFmtId="0" fontId="24" fillId="0" borderId="0" xfId="0" applyFont="1" applyBorder="1" applyAlignment="1" applyProtection="1">
      <alignment horizontal="left" vertical="center" shrinkToFit="1"/>
    </xf>
    <xf numFmtId="0" fontId="13" fillId="0" borderId="41" xfId="0" applyFont="1" applyBorder="1" applyAlignment="1" applyProtection="1">
      <alignment horizontal="left" vertical="center" shrinkToFit="1"/>
    </xf>
    <xf numFmtId="0" fontId="27" fillId="0" borderId="0" xfId="0" applyFont="1" applyBorder="1" applyAlignment="1" applyProtection="1">
      <alignment horizontal="right" vertical="center" shrinkToFit="1"/>
    </xf>
    <xf numFmtId="14" fontId="9" fillId="0" borderId="41" xfId="0" applyNumberFormat="1" applyFont="1" applyBorder="1" applyAlignment="1" applyProtection="1">
      <alignment horizontal="right" vertical="center" shrinkToFit="1"/>
    </xf>
  </cellXfs>
  <cellStyles count="2">
    <cellStyle name="Millares" xfId="1" builtinId="3"/>
    <cellStyle name="Normal" xfId="0" builtinId="0"/>
  </cellStyles>
  <dxfs count="12">
    <dxf>
      <font>
        <color rgb="FFCC3300"/>
      </font>
    </dxf>
    <dxf>
      <font>
        <b/>
        <i val="0"/>
        <color rgb="FFCC3300"/>
      </font>
    </dxf>
    <dxf>
      <font>
        <b/>
        <i val="0"/>
        <color rgb="FFCC3300"/>
      </font>
    </dxf>
    <dxf>
      <font>
        <color rgb="FF0000FF"/>
      </font>
    </dxf>
    <dxf>
      <font>
        <color rgb="FF009900"/>
      </font>
    </dxf>
    <dxf>
      <font>
        <color rgb="FFFF9900"/>
      </font>
    </dxf>
    <dxf>
      <font>
        <color rgb="FFCC3300"/>
      </font>
    </dxf>
    <dxf>
      <font>
        <b/>
        <i val="0"/>
        <color rgb="FFCC3300"/>
      </font>
    </dxf>
    <dxf>
      <font>
        <b/>
        <i val="0"/>
        <color rgb="FFCC3300"/>
      </font>
    </dxf>
    <dxf>
      <font>
        <color rgb="FF0000FF"/>
      </font>
    </dxf>
    <dxf>
      <font>
        <color rgb="FF009900"/>
      </font>
    </dxf>
    <dxf>
      <font>
        <color rgb="FFFF99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704850</xdr:colOff>
          <xdr:row>0</xdr:row>
          <xdr:rowOff>323850</xdr:rowOff>
        </xdr:from>
        <xdr:to>
          <xdr:col>7</xdr:col>
          <xdr:colOff>38100</xdr:colOff>
          <xdr:row>1</xdr:row>
          <xdr:rowOff>161925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0</xdr:row>
          <xdr:rowOff>333375</xdr:rowOff>
        </xdr:from>
        <xdr:to>
          <xdr:col>10</xdr:col>
          <xdr:colOff>200025</xdr:colOff>
          <xdr:row>1</xdr:row>
          <xdr:rowOff>171450</xdr:rowOff>
        </xdr:to>
        <xdr:sp macro="" textlink="">
          <xdr:nvSpPr>
            <xdr:cNvPr id="2050" name="CommandButton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38100</xdr:colOff>
          <xdr:row>0</xdr:row>
          <xdr:rowOff>323850</xdr:rowOff>
        </xdr:from>
        <xdr:to>
          <xdr:col>3</xdr:col>
          <xdr:colOff>438150</xdr:colOff>
          <xdr:row>1</xdr:row>
          <xdr:rowOff>161925</xdr:rowOff>
        </xdr:to>
        <xdr:sp macro="" textlink="">
          <xdr:nvSpPr>
            <xdr:cNvPr id="2051" name="CommandButton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276225</xdr:colOff>
          <xdr:row>13</xdr:row>
          <xdr:rowOff>228600</xdr:rowOff>
        </xdr:from>
        <xdr:to>
          <xdr:col>9</xdr:col>
          <xdr:colOff>1438275</xdr:colOff>
          <xdr:row>20</xdr:row>
          <xdr:rowOff>171450</xdr:rowOff>
        </xdr:to>
        <xdr:sp macro="" textlink="">
          <xdr:nvSpPr>
            <xdr:cNvPr id="2052" name="TextBox1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85725</xdr:rowOff>
        </xdr:from>
        <xdr:to>
          <xdr:col>13</xdr:col>
          <xdr:colOff>657225</xdr:colOff>
          <xdr:row>75</xdr:row>
          <xdr:rowOff>47625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1666875</xdr:colOff>
          <xdr:row>1</xdr:row>
          <xdr:rowOff>76200</xdr:rowOff>
        </xdr:from>
        <xdr:to>
          <xdr:col>2</xdr:col>
          <xdr:colOff>628650</xdr:colOff>
          <xdr:row>3</xdr:row>
          <xdr:rowOff>95250</xdr:rowOff>
        </xdr:to>
        <xdr:sp macro="" textlink="">
          <xdr:nvSpPr>
            <xdr:cNvPr id="3073" name="CommandButtonPrintTabla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5.emf"/><Relationship Id="rId4" Type="http://schemas.openxmlformats.org/officeDocument/2006/relationships/oleObject" Target="../embeddings/Documento_de_Microsoft_Word_97-20031.doc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6.emf"/><Relationship Id="rId4" Type="http://schemas.openxmlformats.org/officeDocument/2006/relationships/control" Target="../activeX/activeX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B1:K36"/>
  <sheetViews>
    <sheetView showGridLines="0" showRowColHeaders="0" tabSelected="1" zoomScaleNormal="100" workbookViewId="0">
      <selection activeCell="D3" sqref="D3:K3"/>
    </sheetView>
  </sheetViews>
  <sheetFormatPr baseColWidth="10" defaultRowHeight="12.75" x14ac:dyDescent="0.3"/>
  <cols>
    <col min="1" max="1" width="6.125" style="3" customWidth="1"/>
    <col min="2" max="2" width="4.375" style="3" customWidth="1"/>
    <col min="3" max="3" width="19" style="3" customWidth="1"/>
    <col min="4" max="4" width="11" style="3"/>
    <col min="5" max="5" width="15.375" style="3" customWidth="1"/>
    <col min="6" max="9" width="11" style="3"/>
    <col min="10" max="10" width="19.125" style="3" customWidth="1"/>
    <col min="11" max="11" width="3" style="3" customWidth="1"/>
    <col min="12" max="16384" width="11" style="3"/>
  </cols>
  <sheetData>
    <row r="1" spans="2:11" ht="34.5" customHeight="1" x14ac:dyDescent="0.3">
      <c r="B1" s="131" t="s">
        <v>59</v>
      </c>
      <c r="C1" s="131"/>
      <c r="D1" s="131"/>
      <c r="E1" s="131"/>
      <c r="F1" s="131"/>
      <c r="G1" s="131"/>
      <c r="H1" s="131"/>
      <c r="I1" s="131"/>
      <c r="J1" s="131"/>
      <c r="K1" s="131"/>
    </row>
    <row r="2" spans="2:11" ht="44.25" customHeight="1" x14ac:dyDescent="0.3">
      <c r="B2" s="137" t="s">
        <v>22</v>
      </c>
      <c r="C2" s="137"/>
      <c r="D2" s="137"/>
      <c r="E2" s="137"/>
      <c r="F2" s="137"/>
      <c r="G2" s="137"/>
      <c r="H2" s="137"/>
      <c r="I2" s="137"/>
      <c r="J2" s="137"/>
      <c r="K2" s="137"/>
    </row>
    <row r="3" spans="2:11" ht="28.5" customHeight="1" x14ac:dyDescent="0.3">
      <c r="B3" s="134" t="s">
        <v>16</v>
      </c>
      <c r="C3" s="136"/>
      <c r="D3" s="138" t="s">
        <v>83</v>
      </c>
      <c r="E3" s="139"/>
      <c r="F3" s="139"/>
      <c r="G3" s="139"/>
      <c r="H3" s="139"/>
      <c r="I3" s="139"/>
      <c r="J3" s="139"/>
      <c r="K3" s="140"/>
    </row>
    <row r="4" spans="2:11" ht="28.5" customHeight="1" x14ac:dyDescent="0.3">
      <c r="B4" s="134" t="s">
        <v>19</v>
      </c>
      <c r="C4" s="136"/>
      <c r="D4" s="141" t="s">
        <v>83</v>
      </c>
      <c r="E4" s="132"/>
      <c r="F4" s="133"/>
      <c r="G4" s="2" t="s">
        <v>20</v>
      </c>
      <c r="H4" s="132" t="s">
        <v>83</v>
      </c>
      <c r="I4" s="132"/>
      <c r="J4" s="132"/>
      <c r="K4" s="133"/>
    </row>
    <row r="5" spans="2:11" ht="28.5" customHeight="1" x14ac:dyDescent="0.3">
      <c r="B5" s="134" t="s">
        <v>17</v>
      </c>
      <c r="C5" s="135"/>
      <c r="D5" s="135"/>
      <c r="E5" s="136"/>
      <c r="F5" s="141" t="s">
        <v>83</v>
      </c>
      <c r="G5" s="132"/>
      <c r="H5" s="132"/>
      <c r="I5" s="132"/>
      <c r="J5" s="132"/>
      <c r="K5" s="133"/>
    </row>
    <row r="6" spans="2:11" ht="28.5" customHeight="1" x14ac:dyDescent="0.3">
      <c r="B6" s="134" t="s">
        <v>18</v>
      </c>
      <c r="C6" s="136"/>
      <c r="D6" s="132" t="s">
        <v>83</v>
      </c>
      <c r="E6" s="132"/>
      <c r="F6" s="132"/>
      <c r="G6" s="132"/>
      <c r="H6" s="132"/>
      <c r="I6" s="132"/>
      <c r="J6" s="132"/>
      <c r="K6" s="133"/>
    </row>
    <row r="7" spans="2:11" ht="28.5" customHeight="1" x14ac:dyDescent="0.3">
      <c r="B7" s="134" t="s">
        <v>21</v>
      </c>
      <c r="C7" s="135"/>
      <c r="D7" s="135"/>
      <c r="E7" s="135"/>
      <c r="F7" s="135"/>
      <c r="G7" s="136"/>
      <c r="H7" s="132" t="s">
        <v>83</v>
      </c>
      <c r="I7" s="132"/>
      <c r="J7" s="132"/>
      <c r="K7" s="133"/>
    </row>
    <row r="8" spans="2:11" ht="28.5" customHeight="1" x14ac:dyDescent="0.3">
      <c r="B8" s="134" t="s">
        <v>23</v>
      </c>
      <c r="C8" s="135"/>
      <c r="D8" s="135"/>
      <c r="E8" s="135"/>
      <c r="F8" s="135"/>
      <c r="G8" s="136"/>
      <c r="H8" s="142" t="s">
        <v>83</v>
      </c>
      <c r="I8" s="142"/>
      <c r="J8" s="142"/>
      <c r="K8" s="143"/>
    </row>
    <row r="10" spans="2:11" ht="20.25" x14ac:dyDescent="0.3">
      <c r="D10" s="146" t="s">
        <v>26</v>
      </c>
      <c r="E10" s="147"/>
      <c r="F10" s="148"/>
      <c r="G10" s="149"/>
    </row>
    <row r="13" spans="2:11" ht="8.25" customHeight="1" x14ac:dyDescent="0.3">
      <c r="B13" s="4"/>
      <c r="C13" s="5"/>
      <c r="D13" s="5"/>
      <c r="E13" s="5"/>
      <c r="F13" s="5"/>
      <c r="G13" s="5"/>
      <c r="H13" s="5"/>
      <c r="I13" s="5"/>
      <c r="J13" s="5"/>
      <c r="K13" s="6"/>
    </row>
    <row r="14" spans="2:11" ht="35.25" customHeight="1" x14ac:dyDescent="0.3">
      <c r="B14" s="7"/>
      <c r="C14" s="144" t="s">
        <v>28</v>
      </c>
      <c r="D14" s="144"/>
      <c r="E14" s="144"/>
      <c r="F14" s="144"/>
      <c r="G14" s="144"/>
      <c r="H14" s="144"/>
      <c r="I14" s="144"/>
      <c r="J14" s="144"/>
      <c r="K14" s="8"/>
    </row>
    <row r="15" spans="2:11" ht="14.25" customHeight="1" x14ac:dyDescent="0.3">
      <c r="B15" s="7"/>
      <c r="C15" s="121"/>
      <c r="D15" s="121"/>
      <c r="E15" s="121"/>
      <c r="F15" s="121"/>
      <c r="G15" s="121"/>
      <c r="H15" s="121"/>
      <c r="I15" s="121"/>
      <c r="J15" s="121"/>
      <c r="K15" s="8"/>
    </row>
    <row r="16" spans="2:11" ht="14.25" customHeight="1" x14ac:dyDescent="0.3">
      <c r="B16" s="7"/>
      <c r="C16" s="121"/>
      <c r="D16" s="121"/>
      <c r="E16" s="121"/>
      <c r="F16" s="121"/>
      <c r="G16" s="121"/>
      <c r="H16" s="121"/>
      <c r="I16" s="121"/>
      <c r="J16" s="121"/>
      <c r="K16" s="8"/>
    </row>
    <row r="17" spans="2:11" ht="14.25" customHeight="1" x14ac:dyDescent="0.3">
      <c r="B17" s="7"/>
      <c r="C17" s="121"/>
      <c r="D17" s="121"/>
      <c r="E17" s="121"/>
      <c r="F17" s="121"/>
      <c r="G17" s="121"/>
      <c r="H17" s="121"/>
      <c r="I17" s="121"/>
      <c r="J17" s="121"/>
      <c r="K17" s="8"/>
    </row>
    <row r="18" spans="2:11" ht="14.25" customHeight="1" x14ac:dyDescent="0.3">
      <c r="B18" s="7"/>
      <c r="C18" s="121"/>
      <c r="D18" s="121"/>
      <c r="E18" s="121"/>
      <c r="F18" s="121"/>
      <c r="G18" s="121"/>
      <c r="H18" s="121"/>
      <c r="I18" s="121"/>
      <c r="J18" s="121"/>
      <c r="K18" s="8"/>
    </row>
    <row r="19" spans="2:11" ht="14.25" customHeight="1" x14ac:dyDescent="0.3">
      <c r="B19" s="7"/>
      <c r="C19" s="121"/>
      <c r="D19" s="121"/>
      <c r="E19" s="121"/>
      <c r="F19" s="121"/>
      <c r="G19" s="121"/>
      <c r="H19" s="121"/>
      <c r="I19" s="121"/>
      <c r="J19" s="121"/>
      <c r="K19" s="8"/>
    </row>
    <row r="20" spans="2:11" ht="14.25" customHeight="1" x14ac:dyDescent="0.3">
      <c r="B20" s="7"/>
      <c r="C20" s="121"/>
      <c r="D20" s="121"/>
      <c r="E20" s="121"/>
      <c r="F20" s="121"/>
      <c r="G20" s="121"/>
      <c r="H20" s="121"/>
      <c r="I20" s="121"/>
      <c r="J20" s="121"/>
      <c r="K20" s="8"/>
    </row>
    <row r="21" spans="2:11" ht="19.5" customHeight="1" x14ac:dyDescent="0.3">
      <c r="B21" s="9"/>
      <c r="C21" s="10"/>
      <c r="D21" s="10"/>
      <c r="E21" s="10"/>
      <c r="F21" s="10"/>
      <c r="G21" s="10"/>
      <c r="H21" s="10"/>
      <c r="I21" s="10"/>
      <c r="J21" s="10"/>
      <c r="K21" s="11"/>
    </row>
    <row r="24" spans="2:11" x14ac:dyDescent="0.3">
      <c r="C24" s="145" t="s">
        <v>24</v>
      </c>
      <c r="D24" s="145"/>
      <c r="I24" s="145" t="s">
        <v>10</v>
      </c>
      <c r="J24" s="145"/>
    </row>
    <row r="35" spans="2:11" x14ac:dyDescent="0.3">
      <c r="B35" s="121"/>
      <c r="C35" s="121"/>
      <c r="D35" s="121"/>
      <c r="E35" s="121"/>
      <c r="F35" s="121"/>
      <c r="G35" s="121"/>
      <c r="H35" s="121"/>
      <c r="I35" s="121"/>
      <c r="J35" s="121"/>
      <c r="K35" s="121"/>
    </row>
    <row r="36" spans="2:11" ht="13.5" x14ac:dyDescent="0.25">
      <c r="B36" s="126"/>
      <c r="C36" s="126"/>
      <c r="D36" s="126"/>
      <c r="E36" s="126"/>
      <c r="F36" s="127" t="s">
        <v>117</v>
      </c>
      <c r="G36" s="128"/>
      <c r="H36" s="126"/>
      <c r="I36" s="126"/>
      <c r="J36" s="126"/>
      <c r="K36" s="129" t="s">
        <v>118</v>
      </c>
    </row>
  </sheetData>
  <sheetProtection sheet="1" objects="1" scenarios="1" selectLockedCells="1"/>
  <mergeCells count="20">
    <mergeCell ref="C14:J14"/>
    <mergeCell ref="I24:J24"/>
    <mergeCell ref="C24:D24"/>
    <mergeCell ref="D10:E10"/>
    <mergeCell ref="F10:G10"/>
    <mergeCell ref="B1:K1"/>
    <mergeCell ref="H7:K7"/>
    <mergeCell ref="B7:G7"/>
    <mergeCell ref="B8:G8"/>
    <mergeCell ref="B2:K2"/>
    <mergeCell ref="D3:K3"/>
    <mergeCell ref="D4:F4"/>
    <mergeCell ref="H4:K4"/>
    <mergeCell ref="B5:E5"/>
    <mergeCell ref="F5:K5"/>
    <mergeCell ref="D6:K6"/>
    <mergeCell ref="B3:C3"/>
    <mergeCell ref="H8:K8"/>
    <mergeCell ref="B4:C4"/>
    <mergeCell ref="B6:C6"/>
  </mergeCells>
  <dataValidations count="1">
    <dataValidation type="date" allowBlank="1" showErrorMessage="1" errorTitle="FECHA DEL CONTROL" error="Introduzca la fecha en formato dd/mm/aaaa. No se permiten fechas futuras." sqref="F10:G10">
      <formula1>40544</formula1>
      <formula2>TODAY()</formula2>
    </dataValidation>
  </dataValidations>
  <pageMargins left="0.56999999999999995" right="0.52" top="0.33" bottom="0.6" header="0.31496062992125984" footer="0.31496062992125984"/>
  <pageSetup paperSize="9" scale="96" orientation="landscape" verticalDpi="200" r:id="rId1"/>
  <drawing r:id="rId2"/>
  <legacyDrawing r:id="rId3"/>
  <controls>
    <mc:AlternateContent xmlns:mc="http://schemas.openxmlformats.org/markup-compatibility/2006">
      <mc:Choice Requires="x14">
        <control shapeId="2049" r:id="rId4" name="CommandButton1">
          <controlPr defaultSize="0" print="0" autoFill="0" autoLine="0" r:id="rId5">
            <anchor moveWithCells="1" sizeWithCells="1">
              <from>
                <xdr:col>4</xdr:col>
                <xdr:colOff>704850</xdr:colOff>
                <xdr:row>0</xdr:row>
                <xdr:rowOff>323850</xdr:rowOff>
              </from>
              <to>
                <xdr:col>7</xdr:col>
                <xdr:colOff>38100</xdr:colOff>
                <xdr:row>1</xdr:row>
                <xdr:rowOff>161925</xdr:rowOff>
              </to>
            </anchor>
          </controlPr>
        </control>
      </mc:Choice>
      <mc:Fallback>
        <control shapeId="2049" r:id="rId4" name="CommandButton1"/>
      </mc:Fallback>
    </mc:AlternateContent>
    <mc:AlternateContent xmlns:mc="http://schemas.openxmlformats.org/markup-compatibility/2006">
      <mc:Choice Requires="x14">
        <control shapeId="2050" r:id="rId6" name="CommandButton2">
          <controlPr defaultSize="0" print="0" autoFill="0" autoLine="0" r:id="rId7">
            <anchor moveWithCells="1">
              <from>
                <xdr:col>8</xdr:col>
                <xdr:colOff>314325</xdr:colOff>
                <xdr:row>0</xdr:row>
                <xdr:rowOff>333375</xdr:rowOff>
              </from>
              <to>
                <xdr:col>10</xdr:col>
                <xdr:colOff>200025</xdr:colOff>
                <xdr:row>1</xdr:row>
                <xdr:rowOff>171450</xdr:rowOff>
              </to>
            </anchor>
          </controlPr>
        </control>
      </mc:Choice>
      <mc:Fallback>
        <control shapeId="2050" r:id="rId6" name="CommandButton2"/>
      </mc:Fallback>
    </mc:AlternateContent>
    <mc:AlternateContent xmlns:mc="http://schemas.openxmlformats.org/markup-compatibility/2006">
      <mc:Choice Requires="x14">
        <control shapeId="2051" r:id="rId8" name="CommandButton3">
          <controlPr defaultSize="0" print="0" autoFill="0" autoLine="0" r:id="rId9">
            <anchor>
              <from>
                <xdr:col>1</xdr:col>
                <xdr:colOff>38100</xdr:colOff>
                <xdr:row>0</xdr:row>
                <xdr:rowOff>323850</xdr:rowOff>
              </from>
              <to>
                <xdr:col>3</xdr:col>
                <xdr:colOff>438150</xdr:colOff>
                <xdr:row>1</xdr:row>
                <xdr:rowOff>161925</xdr:rowOff>
              </to>
            </anchor>
          </controlPr>
        </control>
      </mc:Choice>
      <mc:Fallback>
        <control shapeId="2051" r:id="rId8" name="CommandButton3"/>
      </mc:Fallback>
    </mc:AlternateContent>
    <mc:AlternateContent xmlns:mc="http://schemas.openxmlformats.org/markup-compatibility/2006">
      <mc:Choice Requires="x14">
        <control shapeId="2052" r:id="rId10" name="TextBox1">
          <controlPr defaultSize="0" autoLine="0" linkedCell="Sit!E1" r:id="rId11">
            <anchor>
              <from>
                <xdr:col>1</xdr:col>
                <xdr:colOff>276225</xdr:colOff>
                <xdr:row>13</xdr:row>
                <xdr:rowOff>228600</xdr:rowOff>
              </from>
              <to>
                <xdr:col>9</xdr:col>
                <xdr:colOff>1438275</xdr:colOff>
                <xdr:row>20</xdr:row>
                <xdr:rowOff>171450</xdr:rowOff>
              </to>
            </anchor>
          </controlPr>
        </control>
      </mc:Choice>
      <mc:Fallback>
        <control shapeId="2052" r:id="rId10" name="Text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2">
    <pageSetUpPr fitToPage="1"/>
  </sheetPr>
  <dimension ref="A1:A238"/>
  <sheetViews>
    <sheetView showGridLines="0" showRowColHeaders="0" zoomScaleNormal="100" workbookViewId="0">
      <selection activeCell="A2" sqref="A2"/>
    </sheetView>
  </sheetViews>
  <sheetFormatPr baseColWidth="10" defaultRowHeight="12.75" x14ac:dyDescent="0.2"/>
  <cols>
    <col min="1" max="16384" width="11" style="12"/>
  </cols>
  <sheetData>
    <row r="1" ht="12" customHeight="1" x14ac:dyDescent="0.2"/>
    <row r="2" ht="12" customHeight="1" x14ac:dyDescent="0.2"/>
    <row r="3" ht="12" customHeight="1" x14ac:dyDescent="0.2"/>
    <row r="4" ht="12" customHeight="1" x14ac:dyDescent="0.2"/>
    <row r="5" ht="12" customHeight="1" x14ac:dyDescent="0.2"/>
    <row r="6" ht="12" customHeight="1" x14ac:dyDescent="0.2"/>
    <row r="7" ht="12" customHeight="1" x14ac:dyDescent="0.2"/>
    <row r="8" ht="12" customHeight="1" x14ac:dyDescent="0.2"/>
    <row r="9" ht="12" customHeight="1" x14ac:dyDescent="0.2"/>
    <row r="10" ht="12" customHeight="1" x14ac:dyDescent="0.2"/>
    <row r="11" ht="12" customHeight="1" x14ac:dyDescent="0.2"/>
    <row r="12" ht="12" customHeight="1" x14ac:dyDescent="0.2"/>
    <row r="13" s="13" customFormat="1" ht="12" customHeight="1" x14ac:dyDescent="0.3"/>
    <row r="14" s="13" customFormat="1" ht="12" customHeight="1" x14ac:dyDescent="0.3"/>
    <row r="15" s="13" customFormat="1" ht="12" customHeight="1" x14ac:dyDescent="0.3"/>
    <row r="16" s="13" customFormat="1" ht="12" customHeight="1" x14ac:dyDescent="0.3"/>
    <row r="17" s="13" customFormat="1" ht="12" customHeight="1" x14ac:dyDescent="0.3"/>
    <row r="18" s="13" customFormat="1" ht="12" customHeight="1" x14ac:dyDescent="0.3"/>
    <row r="19" ht="12" customHeight="1" x14ac:dyDescent="0.2"/>
    <row r="20" ht="12" customHeight="1" x14ac:dyDescent="0.2"/>
    <row r="21" ht="12" customHeight="1" x14ac:dyDescent="0.2"/>
    <row r="22" ht="12" customHeight="1" x14ac:dyDescent="0.2"/>
    <row r="23" ht="12" customHeight="1" x14ac:dyDescent="0.2"/>
    <row r="24" ht="12" customHeight="1" x14ac:dyDescent="0.2"/>
    <row r="25" ht="12" customHeight="1" x14ac:dyDescent="0.2"/>
    <row r="26" ht="12" customHeight="1" x14ac:dyDescent="0.2"/>
    <row r="27" ht="12" customHeight="1" x14ac:dyDescent="0.2"/>
    <row r="28" ht="12" customHeight="1" x14ac:dyDescent="0.2"/>
    <row r="29" ht="12" customHeight="1" x14ac:dyDescent="0.2"/>
    <row r="30" ht="12" customHeight="1" x14ac:dyDescent="0.2"/>
    <row r="31" ht="12" customHeight="1" x14ac:dyDescent="0.2"/>
    <row r="3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2" customHeight="1" x14ac:dyDescent="0.2"/>
    <row r="204" ht="12" customHeight="1" x14ac:dyDescent="0.2"/>
    <row r="205" ht="12" customHeight="1" x14ac:dyDescent="0.2"/>
    <row r="206" ht="12" customHeight="1" x14ac:dyDescent="0.2"/>
    <row r="207" ht="12" customHeight="1" x14ac:dyDescent="0.2"/>
    <row r="208" ht="12" customHeight="1" x14ac:dyDescent="0.2"/>
    <row r="209" ht="12" customHeight="1" x14ac:dyDescent="0.2"/>
    <row r="210" ht="12" customHeight="1" x14ac:dyDescent="0.2"/>
    <row r="211" ht="12" customHeight="1" x14ac:dyDescent="0.2"/>
    <row r="212" ht="12" customHeight="1" x14ac:dyDescent="0.2"/>
    <row r="213" ht="12" customHeight="1" x14ac:dyDescent="0.2"/>
    <row r="214" ht="12" customHeight="1" x14ac:dyDescent="0.2"/>
    <row r="215" ht="12" customHeight="1" x14ac:dyDescent="0.2"/>
    <row r="216" ht="12" customHeight="1" x14ac:dyDescent="0.2"/>
    <row r="217" ht="12" customHeight="1" x14ac:dyDescent="0.2"/>
    <row r="218" ht="12" customHeight="1" x14ac:dyDescent="0.2"/>
    <row r="219" ht="12" customHeight="1" x14ac:dyDescent="0.2"/>
    <row r="220" ht="12" customHeight="1" x14ac:dyDescent="0.2"/>
    <row r="221" ht="12" customHeight="1" x14ac:dyDescent="0.2"/>
    <row r="222" ht="12" customHeight="1" x14ac:dyDescent="0.2"/>
    <row r="223" ht="12" customHeight="1" x14ac:dyDescent="0.2"/>
    <row r="224" ht="12" customHeight="1" x14ac:dyDescent="0.2"/>
    <row r="225" ht="12" customHeight="1" x14ac:dyDescent="0.2"/>
    <row r="226" ht="12" customHeight="1" x14ac:dyDescent="0.2"/>
    <row r="227" ht="12" customHeight="1" x14ac:dyDescent="0.2"/>
    <row r="228" ht="12" customHeight="1" x14ac:dyDescent="0.2"/>
    <row r="229" ht="12" customHeight="1" x14ac:dyDescent="0.2"/>
    <row r="230" ht="12" customHeight="1" x14ac:dyDescent="0.2"/>
    <row r="231" ht="12" customHeight="1" x14ac:dyDescent="0.2"/>
    <row r="232" ht="12" customHeight="1" x14ac:dyDescent="0.2"/>
    <row r="233" ht="12" customHeight="1" x14ac:dyDescent="0.2"/>
    <row r="234" ht="12" customHeight="1" x14ac:dyDescent="0.2"/>
    <row r="235" ht="12" customHeight="1" x14ac:dyDescent="0.2"/>
    <row r="236" ht="12" customHeight="1" x14ac:dyDescent="0.2"/>
    <row r="237" ht="12" customHeight="1" x14ac:dyDescent="0.2"/>
    <row r="238" ht="12" customHeight="1" x14ac:dyDescent="0.2"/>
  </sheetData>
  <sheetProtection password="EAAD" sheet="1" objects="1" scenarios="1" selectLockedCells="1"/>
  <pageMargins left="1.0236220472440944" right="0.35433070866141736" top="0.35433070866141736" bottom="0.39370078740157483" header="0.31496062992125984" footer="0.31496062992125984"/>
  <pageSetup paperSize="9" scale="70" orientation="landscape" verticalDpi="200" r:id="rId1"/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85725</xdr:rowOff>
              </from>
              <to>
                <xdr:col>13</xdr:col>
                <xdr:colOff>657225</xdr:colOff>
                <xdr:row>75</xdr:row>
                <xdr:rowOff>47625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G34"/>
  <sheetViews>
    <sheetView showGridLines="0" showRowColHeaders="0" zoomScaleNormal="100" workbookViewId="0">
      <selection activeCell="F5" sqref="F5"/>
    </sheetView>
  </sheetViews>
  <sheetFormatPr baseColWidth="10" defaultRowHeight="15" x14ac:dyDescent="0.3"/>
  <cols>
    <col min="1" max="1" width="10.125" customWidth="1"/>
    <col min="2" max="2" width="23.875" customWidth="1"/>
    <col min="3" max="3" width="31.875" bestFit="1" customWidth="1"/>
    <col min="4" max="4" width="4.125" customWidth="1"/>
    <col min="5" max="5" width="7.5" customWidth="1"/>
    <col min="6" max="6" width="8.125" customWidth="1"/>
  </cols>
  <sheetData>
    <row r="1" spans="1:7" ht="16.5" x14ac:dyDescent="0.3">
      <c r="A1" s="150" t="str">
        <f>IF(+identificacion!$D$3&lt;&gt;"",+identificacion!$D$3,"")</f>
        <v/>
      </c>
      <c r="B1" s="150"/>
      <c r="C1" s="14"/>
      <c r="D1" s="151" t="str">
        <f>IF(+identificacion!$F$5&lt;&gt;"",+identificacion!$F$5,"")</f>
        <v/>
      </c>
      <c r="E1" s="151"/>
      <c r="F1" s="151"/>
      <c r="G1" s="151"/>
    </row>
    <row r="2" spans="1:7" x14ac:dyDescent="0.3">
      <c r="A2" s="152" t="str">
        <f>CONCATENATE("Matrícula: ",+identificacion!D4,"  -     ","N.I.B.: ",+identificacion!H4)</f>
        <v xml:space="preserve">Matrícula:   -     N.I.B.: </v>
      </c>
      <c r="B2" s="152"/>
      <c r="C2" s="152"/>
      <c r="D2" s="152"/>
      <c r="E2" s="79"/>
      <c r="F2" s="153" t="str">
        <f>IF(+identificacion!$F$10&lt;&gt;"",+identificacion!$F$10,"")</f>
        <v/>
      </c>
      <c r="G2" s="153"/>
    </row>
    <row r="3" spans="1:7" ht="36" customHeight="1" x14ac:dyDescent="0.3">
      <c r="A3" s="157" t="s">
        <v>47</v>
      </c>
      <c r="B3" s="157"/>
      <c r="C3" s="157"/>
      <c r="D3" s="157"/>
      <c r="E3" s="157"/>
      <c r="F3" s="157"/>
      <c r="G3" s="157"/>
    </row>
    <row r="4" spans="1:7" ht="30" customHeight="1" x14ac:dyDescent="0.3">
      <c r="A4" s="15" t="s">
        <v>0</v>
      </c>
      <c r="B4" s="16" t="s">
        <v>1</v>
      </c>
      <c r="C4" s="16" t="s">
        <v>2</v>
      </c>
      <c r="D4" s="158" t="s">
        <v>8</v>
      </c>
      <c r="E4" s="159"/>
      <c r="F4" s="17" t="s">
        <v>7</v>
      </c>
      <c r="G4" s="18" t="s">
        <v>9</v>
      </c>
    </row>
    <row r="5" spans="1:7" ht="16.5" customHeight="1" x14ac:dyDescent="0.3">
      <c r="A5" s="30" t="s">
        <v>29</v>
      </c>
      <c r="B5" s="30" t="s">
        <v>30</v>
      </c>
      <c r="C5" s="30" t="s">
        <v>101</v>
      </c>
      <c r="D5" s="83">
        <v>2</v>
      </c>
      <c r="E5" s="36" t="s">
        <v>56</v>
      </c>
      <c r="F5" s="76"/>
      <c r="G5" s="33"/>
    </row>
    <row r="6" spans="1:7" ht="16.5" customHeight="1" x14ac:dyDescent="0.3">
      <c r="A6" s="30" t="s">
        <v>31</v>
      </c>
      <c r="B6" s="30" t="s">
        <v>32</v>
      </c>
      <c r="C6" s="30" t="s">
        <v>102</v>
      </c>
      <c r="D6" s="83">
        <v>2</v>
      </c>
      <c r="E6" s="36" t="s">
        <v>56</v>
      </c>
      <c r="F6" s="76"/>
      <c r="G6" s="33"/>
    </row>
    <row r="7" spans="1:7" ht="16.5" customHeight="1" x14ac:dyDescent="0.3">
      <c r="A7" s="30" t="s">
        <v>3</v>
      </c>
      <c r="B7" s="30" t="s">
        <v>4</v>
      </c>
      <c r="C7" s="30" t="s">
        <v>103</v>
      </c>
      <c r="D7" s="83">
        <v>2</v>
      </c>
      <c r="E7" s="36" t="s">
        <v>56</v>
      </c>
      <c r="F7" s="76"/>
      <c r="G7" s="33"/>
    </row>
    <row r="8" spans="1:7" ht="16.5" customHeight="1" x14ac:dyDescent="0.3">
      <c r="A8" s="30" t="s">
        <v>33</v>
      </c>
      <c r="B8" s="30" t="s">
        <v>34</v>
      </c>
      <c r="C8" s="30" t="s">
        <v>104</v>
      </c>
      <c r="D8" s="83">
        <v>10</v>
      </c>
      <c r="E8" s="36" t="s">
        <v>56</v>
      </c>
      <c r="F8" s="76"/>
      <c r="G8" s="33"/>
    </row>
    <row r="9" spans="1:7" ht="16.5" customHeight="1" x14ac:dyDescent="0.3">
      <c r="A9" s="30" t="s">
        <v>5</v>
      </c>
      <c r="B9" s="30" t="s">
        <v>6</v>
      </c>
      <c r="C9" s="30" t="s">
        <v>106</v>
      </c>
      <c r="D9" s="83">
        <v>2</v>
      </c>
      <c r="E9" s="36" t="s">
        <v>56</v>
      </c>
      <c r="F9" s="76"/>
      <c r="G9" s="33"/>
    </row>
    <row r="10" spans="1:7" ht="16.5" customHeight="1" x14ac:dyDescent="0.3">
      <c r="A10" s="31" t="s">
        <v>35</v>
      </c>
      <c r="B10" s="31" t="s">
        <v>36</v>
      </c>
      <c r="C10" s="30" t="s">
        <v>105</v>
      </c>
      <c r="D10" s="83">
        <v>2</v>
      </c>
      <c r="E10" s="36" t="s">
        <v>56</v>
      </c>
      <c r="F10" s="76"/>
      <c r="G10" s="33"/>
    </row>
    <row r="11" spans="1:7" ht="16.5" customHeight="1" x14ac:dyDescent="0.3">
      <c r="A11" s="31" t="s">
        <v>37</v>
      </c>
      <c r="B11" s="31" t="s">
        <v>38</v>
      </c>
      <c r="C11" s="30" t="s">
        <v>107</v>
      </c>
      <c r="D11" s="83">
        <v>2</v>
      </c>
      <c r="E11" s="36" t="s">
        <v>56</v>
      </c>
      <c r="F11" s="76"/>
      <c r="G11" s="33"/>
    </row>
    <row r="12" spans="1:7" ht="16.5" customHeight="1" x14ac:dyDescent="0.3">
      <c r="A12" s="34" t="s">
        <v>39</v>
      </c>
      <c r="B12" s="34" t="s">
        <v>40</v>
      </c>
      <c r="C12" s="123" t="s">
        <v>108</v>
      </c>
      <c r="D12" s="83">
        <v>2</v>
      </c>
      <c r="E12" s="36" t="s">
        <v>56</v>
      </c>
      <c r="F12" s="76"/>
      <c r="G12" s="33"/>
    </row>
    <row r="13" spans="1:7" ht="16.5" customHeight="1" x14ac:dyDescent="0.3">
      <c r="A13" s="34" t="s">
        <v>41</v>
      </c>
      <c r="B13" s="34" t="s">
        <v>42</v>
      </c>
      <c r="C13" s="30" t="s">
        <v>62</v>
      </c>
      <c r="D13" s="83">
        <v>1</v>
      </c>
      <c r="E13" s="36" t="s">
        <v>57</v>
      </c>
      <c r="F13" s="76"/>
      <c r="G13" s="33"/>
    </row>
    <row r="14" spans="1:7" ht="33.75" customHeight="1" x14ac:dyDescent="0.3">
      <c r="A14" s="30" t="s">
        <v>43</v>
      </c>
      <c r="B14" s="30" t="s">
        <v>109</v>
      </c>
      <c r="C14" s="30" t="s">
        <v>110</v>
      </c>
      <c r="D14" s="83">
        <v>1</v>
      </c>
      <c r="E14" s="36" t="s">
        <v>111</v>
      </c>
      <c r="F14" s="76"/>
      <c r="G14" s="33"/>
    </row>
    <row r="15" spans="1:7" ht="32.25" customHeight="1" x14ac:dyDescent="0.3">
      <c r="A15" s="30" t="s">
        <v>43</v>
      </c>
      <c r="B15" s="30" t="s">
        <v>109</v>
      </c>
      <c r="C15" s="30" t="s">
        <v>112</v>
      </c>
      <c r="D15" s="83">
        <v>1</v>
      </c>
      <c r="E15" s="36" t="s">
        <v>111</v>
      </c>
      <c r="F15" s="76"/>
      <c r="G15" s="33"/>
    </row>
    <row r="16" spans="1:7" ht="16.5" customHeight="1" x14ac:dyDescent="0.3">
      <c r="A16" s="30" t="s">
        <v>44</v>
      </c>
      <c r="B16" s="30" t="s">
        <v>45</v>
      </c>
      <c r="C16" s="30" t="s">
        <v>46</v>
      </c>
      <c r="D16" s="83">
        <v>2</v>
      </c>
      <c r="E16" s="36" t="s">
        <v>56</v>
      </c>
      <c r="F16" s="76"/>
      <c r="G16" s="33"/>
    </row>
    <row r="17" spans="1:7" s="124" customFormat="1" ht="16.5" customHeight="1" x14ac:dyDescent="0.3">
      <c r="A17" s="156" t="s">
        <v>113</v>
      </c>
      <c r="B17" s="156"/>
      <c r="C17" s="156"/>
      <c r="D17" s="156"/>
      <c r="E17" s="156"/>
      <c r="F17" s="156"/>
      <c r="G17" s="156"/>
    </row>
    <row r="18" spans="1:7" ht="30" customHeight="1" x14ac:dyDescent="0.3">
      <c r="A18" s="157" t="s">
        <v>55</v>
      </c>
      <c r="B18" s="157"/>
      <c r="C18" s="157"/>
      <c r="D18" s="157"/>
      <c r="E18" s="157"/>
      <c r="F18" s="157"/>
      <c r="G18" s="157"/>
    </row>
    <row r="19" spans="1:7" ht="30" customHeight="1" x14ac:dyDescent="0.3">
      <c r="A19" s="15" t="s">
        <v>0</v>
      </c>
      <c r="B19" s="16" t="s">
        <v>1</v>
      </c>
      <c r="C19" s="16" t="s">
        <v>2</v>
      </c>
      <c r="D19" s="158" t="s">
        <v>8</v>
      </c>
      <c r="E19" s="159"/>
      <c r="F19" s="17" t="s">
        <v>7</v>
      </c>
      <c r="G19" s="18" t="s">
        <v>9</v>
      </c>
    </row>
    <row r="20" spans="1:7" ht="16.5" customHeight="1" x14ac:dyDescent="0.3">
      <c r="A20" s="30" t="s">
        <v>48</v>
      </c>
      <c r="B20" s="30" t="s">
        <v>49</v>
      </c>
      <c r="C20" s="30" t="s">
        <v>116</v>
      </c>
      <c r="D20" s="83">
        <v>5</v>
      </c>
      <c r="E20" s="36" t="s">
        <v>56</v>
      </c>
      <c r="F20" s="77"/>
      <c r="G20" s="33"/>
    </row>
    <row r="21" spans="1:7" ht="16.5" customHeight="1" x14ac:dyDescent="0.3">
      <c r="A21" s="35"/>
      <c r="B21" s="32" t="s">
        <v>50</v>
      </c>
      <c r="C21" s="32" t="s">
        <v>51</v>
      </c>
      <c r="D21" s="83">
        <v>15</v>
      </c>
      <c r="E21" s="36" t="s">
        <v>58</v>
      </c>
      <c r="F21" s="77"/>
      <c r="G21" s="33"/>
    </row>
    <row r="22" spans="1:7" ht="16.5" customHeight="1" x14ac:dyDescent="0.3">
      <c r="A22" s="35"/>
      <c r="B22" s="32" t="s">
        <v>52</v>
      </c>
      <c r="C22" s="32" t="s">
        <v>53</v>
      </c>
      <c r="D22" s="83">
        <v>2</v>
      </c>
      <c r="E22" s="36" t="s">
        <v>56</v>
      </c>
      <c r="F22" s="77"/>
      <c r="G22" s="33"/>
    </row>
    <row r="23" spans="1:7" ht="16.5" customHeight="1" x14ac:dyDescent="0.3">
      <c r="A23" s="35"/>
      <c r="B23" s="32" t="s">
        <v>54</v>
      </c>
      <c r="C23" s="32" t="s">
        <v>63</v>
      </c>
      <c r="D23" s="84">
        <v>1</v>
      </c>
      <c r="E23" s="36" t="s">
        <v>57</v>
      </c>
      <c r="F23" s="77"/>
      <c r="G23" s="33"/>
    </row>
    <row r="24" spans="1:7" x14ac:dyDescent="0.3">
      <c r="A24" s="160"/>
      <c r="B24" s="160"/>
      <c r="C24" s="160"/>
      <c r="D24" s="160"/>
      <c r="E24" s="160"/>
      <c r="F24" s="160"/>
      <c r="G24" s="160"/>
    </row>
    <row r="25" spans="1:7" ht="5.25" customHeight="1" x14ac:dyDescent="0.3">
      <c r="A25" s="21"/>
      <c r="B25" s="22"/>
      <c r="C25" s="22"/>
      <c r="D25" s="22"/>
      <c r="E25" s="22"/>
      <c r="F25" s="22"/>
      <c r="G25" s="22"/>
    </row>
    <row r="26" spans="1:7" x14ac:dyDescent="0.3">
      <c r="A26" s="22"/>
      <c r="B26" s="23" t="s">
        <v>25</v>
      </c>
      <c r="C26" s="24"/>
      <c r="D26" s="154" t="s">
        <v>10</v>
      </c>
      <c r="E26" s="154"/>
      <c r="F26" s="154"/>
      <c r="G26" s="154"/>
    </row>
    <row r="27" spans="1:7" x14ac:dyDescent="0.3">
      <c r="A27" s="25"/>
      <c r="B27" s="26" t="str">
        <f>IF(+identificacion!$H$7&lt;&gt;"",+identificacion!$H$7,"")</f>
        <v/>
      </c>
      <c r="C27" s="22"/>
      <c r="D27" s="22"/>
      <c r="E27" s="22"/>
      <c r="F27" s="22"/>
      <c r="G27" s="22"/>
    </row>
    <row r="28" spans="1:7" x14ac:dyDescent="0.3">
      <c r="A28" s="25"/>
      <c r="B28" s="26"/>
      <c r="C28" s="22"/>
      <c r="D28" s="22"/>
      <c r="E28" s="22"/>
      <c r="F28" s="22"/>
      <c r="G28" s="22"/>
    </row>
    <row r="29" spans="1:7" x14ac:dyDescent="0.3">
      <c r="A29" s="25"/>
      <c r="B29" s="26"/>
      <c r="C29" s="22"/>
      <c r="D29" s="22"/>
      <c r="E29" s="22"/>
      <c r="F29" s="22"/>
      <c r="G29" s="22"/>
    </row>
    <row r="30" spans="1:7" x14ac:dyDescent="0.3">
      <c r="A30" s="21"/>
      <c r="B30" s="22"/>
      <c r="C30" s="27"/>
      <c r="D30" s="27"/>
      <c r="E30" s="27"/>
      <c r="F30" s="22"/>
      <c r="G30" s="22"/>
    </row>
    <row r="31" spans="1:7" x14ac:dyDescent="0.3">
      <c r="A31" s="21"/>
      <c r="B31" s="22"/>
      <c r="C31" s="22"/>
      <c r="D31" s="22"/>
      <c r="E31" s="22"/>
      <c r="F31" s="22"/>
      <c r="G31" s="22"/>
    </row>
    <row r="32" spans="1:7" x14ac:dyDescent="0.3">
      <c r="A32" s="82"/>
      <c r="B32" s="82"/>
      <c r="C32" s="82"/>
      <c r="D32" s="82"/>
      <c r="E32" s="82"/>
      <c r="F32" s="82"/>
      <c r="G32" s="82"/>
    </row>
    <row r="33" spans="1:7" x14ac:dyDescent="0.3">
      <c r="A33" s="130" t="s">
        <v>118</v>
      </c>
      <c r="B33" s="80"/>
      <c r="C33" s="81" t="s">
        <v>27</v>
      </c>
      <c r="D33" s="80"/>
      <c r="E33" s="80"/>
      <c r="F33" s="155" t="str">
        <f ca="1">CONCATENATE("Fecha de impresión: ",+DAY(TODAY()),"/",MONTH(TODAY()),"/",YEAR(TODAY()))</f>
        <v>Fecha de impresión: 20/5/2016</v>
      </c>
      <c r="G33" s="155"/>
    </row>
    <row r="34" spans="1:7" ht="16.5" x14ac:dyDescent="0.3">
      <c r="A34" s="19"/>
      <c r="B34" s="19"/>
      <c r="C34" s="19"/>
      <c r="D34" s="28"/>
      <c r="E34" s="28"/>
      <c r="F34" s="19"/>
      <c r="G34" s="19"/>
    </row>
  </sheetData>
  <sheetProtection password="EAAD" sheet="1" objects="1" scenarios="1" selectLockedCells="1"/>
  <mergeCells count="13">
    <mergeCell ref="D26:G26"/>
    <mergeCell ref="F33:G33"/>
    <mergeCell ref="A17:G17"/>
    <mergeCell ref="A3:G3"/>
    <mergeCell ref="D4:E4"/>
    <mergeCell ref="A18:G18"/>
    <mergeCell ref="D19:E19"/>
    <mergeCell ref="A24:G24"/>
    <mergeCell ref="A1:B1"/>
    <mergeCell ref="D1:G1"/>
    <mergeCell ref="A2:B2"/>
    <mergeCell ref="C2:D2"/>
    <mergeCell ref="F2:G2"/>
  </mergeCells>
  <dataValidations count="3">
    <dataValidation type="date" operator="greaterThanOrEqual" allowBlank="1" showInputMessage="1" showErrorMessage="1" errorTitle="Fecha de caducidad no válida" error="Por favor, ingrese una fecha válida" sqref="G20:G23 G5:G16">
      <formula1>38718</formula1>
    </dataValidation>
    <dataValidation type="whole" operator="greaterThanOrEqual" showInputMessage="1" showErrorMessage="1" errorTitle="Número entero" error="El número de unidades debe ser un número entero" sqref="F20:F23 F5:F16">
      <formula1>0</formula1>
    </dataValidation>
    <dataValidation allowBlank="1" showInputMessage="1" showErrorMessage="1" promptTitle="Cómo cumplimentar fecha caducida" prompt="en caso de varias unidades del mismo principio activo y presentación, se debe consignar la fecha de caducidad de la unidad que caduque en primer lugar." sqref="G19 G4"/>
  </dataValidations>
  <printOptions horizontalCentered="1"/>
  <pageMargins left="0.70866141732283472" right="0.70866141732283472" top="0.31496062992125984" bottom="0.31496062992125984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A1:I25"/>
  <sheetViews>
    <sheetView showGridLines="0" showRowColHeaders="0" zoomScale="116" zoomScaleNormal="116" workbookViewId="0">
      <selection activeCell="F5" sqref="F5"/>
    </sheetView>
  </sheetViews>
  <sheetFormatPr baseColWidth="10" defaultRowHeight="15.75" x14ac:dyDescent="0.3"/>
  <cols>
    <col min="1" max="1" width="24.625" style="41" customWidth="1"/>
    <col min="2" max="2" width="36.875" style="41" customWidth="1"/>
    <col min="3" max="3" width="23.25" style="41" customWidth="1"/>
    <col min="4" max="4" width="14" style="41" customWidth="1"/>
    <col min="5" max="5" width="23.125" style="41" customWidth="1"/>
    <col min="6" max="7" width="11" style="41"/>
    <col min="8" max="8" width="7.875" style="41" hidden="1" customWidth="1"/>
    <col min="9" max="16384" width="11" style="41"/>
  </cols>
  <sheetData>
    <row r="1" spans="1:9" s="37" customFormat="1" ht="23.25" customHeight="1" x14ac:dyDescent="0.3">
      <c r="A1" s="161" t="str">
        <f>IF(+identificacion!$D$3&lt;&gt;"",+identificacion!$D$3,"")</f>
        <v/>
      </c>
      <c r="B1" s="161"/>
      <c r="C1" s="163" t="str">
        <f>IF(+identificacion!$F$5&lt;&gt;"",+identificacion!$F$5,"")</f>
        <v/>
      </c>
      <c r="D1" s="163"/>
      <c r="E1" s="163"/>
      <c r="F1" s="163"/>
    </row>
    <row r="2" spans="1:9" s="37" customFormat="1" ht="20.25" customHeight="1" x14ac:dyDescent="0.3">
      <c r="A2" s="162" t="str">
        <f>CONCATENATE("Matrícula: ",+identificacion!$D$4,"  -     N.I.B.: ",+identificacion!$H$4)</f>
        <v xml:space="preserve">Matrícula:   -     N.I.B.: </v>
      </c>
      <c r="B2" s="162"/>
      <c r="C2" s="120"/>
      <c r="D2" s="164" t="str">
        <f ca="1">IF(identificacion!F10="","",CONCATENATE("Fecha del control:  ",+DAY(identificacion!$F$10),"/",MONTH(identificacion!$F$10),"/",YEAR(identificacion!$F$10),"   -   ","Fecha de impresión: ",+DAY(TODAY()),"/",MONTH(TODAY()),"/",YEAR(TODAY())))</f>
        <v/>
      </c>
      <c r="E2" s="164"/>
      <c r="F2" s="164"/>
    </row>
    <row r="3" spans="1:9" s="37" customFormat="1" ht="6" customHeight="1" x14ac:dyDescent="0.3">
      <c r="A3" s="38"/>
      <c r="B3" s="38"/>
      <c r="C3" s="39"/>
      <c r="D3" s="39"/>
      <c r="E3" s="39"/>
    </row>
    <row r="4" spans="1:9" ht="24" customHeight="1" x14ac:dyDescent="0.25">
      <c r="A4" s="43" t="s">
        <v>119</v>
      </c>
      <c r="B4" s="43"/>
      <c r="C4" s="43"/>
      <c r="D4" s="43"/>
      <c r="E4" s="43"/>
    </row>
    <row r="5" spans="1:9" s="37" customFormat="1" ht="30.75" customHeight="1" x14ac:dyDescent="0.3">
      <c r="A5" s="44" t="s">
        <v>1</v>
      </c>
      <c r="B5" s="45" t="s">
        <v>2</v>
      </c>
      <c r="C5" s="75" t="s">
        <v>61</v>
      </c>
      <c r="D5" s="46" t="s">
        <v>9</v>
      </c>
      <c r="E5" s="78" t="s">
        <v>60</v>
      </c>
      <c r="F5" s="103" t="s">
        <v>84</v>
      </c>
    </row>
    <row r="6" spans="1:9" s="37" customFormat="1" ht="20.25" customHeight="1" x14ac:dyDescent="0.3">
      <c r="A6" s="53" t="str">
        <f>+Ghost!B2</f>
        <v>FUROSEMIDA</v>
      </c>
      <c r="B6" s="54" t="str">
        <f>+Ghost!C2</f>
        <v>2 mg.  5 ampollas</v>
      </c>
      <c r="C6" s="55" t="str">
        <f ca="1">+Ghost!H2</f>
        <v>sin fecha de caducidad</v>
      </c>
      <c r="D6" s="110" t="str">
        <f>+Ghost!G2</f>
        <v/>
      </c>
      <c r="E6" s="56" t="str">
        <f>+Ghost!L2</f>
        <v>cantidad sin cumplimentar</v>
      </c>
      <c r="F6" s="104"/>
      <c r="H6" s="118">
        <f>+Ghost!D2</f>
        <v>2</v>
      </c>
    </row>
    <row r="7" spans="1:9" s="37" customFormat="1" ht="20.25" customHeight="1" x14ac:dyDescent="0.3">
      <c r="A7" s="57" t="str">
        <f>+Ghost!B3</f>
        <v>FITOMENADIONA</v>
      </c>
      <c r="B7" s="47" t="str">
        <f>+Ghost!C3</f>
        <v>10 mg. 5 ampollas</v>
      </c>
      <c r="C7" s="52" t="str">
        <f ca="1">+Ghost!H3</f>
        <v>sin fecha de caducidad</v>
      </c>
      <c r="D7" s="111" t="str">
        <f>+Ghost!G3</f>
        <v/>
      </c>
      <c r="E7" s="58" t="str">
        <f>+Ghost!L3</f>
        <v>cantidad sin cumplimentar</v>
      </c>
      <c r="F7" s="104"/>
      <c r="H7" s="118">
        <f>+Ghost!D3</f>
        <v>2</v>
      </c>
    </row>
    <row r="8" spans="1:9" s="37" customFormat="1" ht="20.25" customHeight="1" x14ac:dyDescent="0.3">
      <c r="A8" s="57" t="str">
        <f>+Ghost!B4</f>
        <v>METOCLOPRAMIDA</v>
      </c>
      <c r="B8" s="47" t="str">
        <f>+Ghost!C4</f>
        <v>10 mg.  12 ampollas</v>
      </c>
      <c r="C8" s="52" t="str">
        <f ca="1">+Ghost!H4</f>
        <v>sin fecha de caducidad</v>
      </c>
      <c r="D8" s="111" t="str">
        <f>+Ghost!G4</f>
        <v/>
      </c>
      <c r="E8" s="58" t="str">
        <f>+Ghost!L4</f>
        <v>cantidad sin cumplimentar</v>
      </c>
      <c r="F8" s="104"/>
      <c r="H8" s="118">
        <f>+Ghost!D4</f>
        <v>2</v>
      </c>
    </row>
    <row r="9" spans="1:9" s="37" customFormat="1" ht="20.25" customHeight="1" x14ac:dyDescent="0.3">
      <c r="A9" s="57" t="str">
        <f>+Ghost!B5</f>
        <v>CARBÓN ACTIVADO</v>
      </c>
      <c r="B9" s="47" t="str">
        <f>+Ghost!C5</f>
        <v>Frascos de granulado 25 g.</v>
      </c>
      <c r="C9" s="52" t="str">
        <f ca="1">+Ghost!H5</f>
        <v>sin fecha de caducidad</v>
      </c>
      <c r="D9" s="111" t="str">
        <f>+Ghost!G5</f>
        <v/>
      </c>
      <c r="E9" s="58" t="str">
        <f>+Ghost!L5</f>
        <v>cantidad sin cumplimentar</v>
      </c>
      <c r="F9" s="104"/>
      <c r="H9" s="118">
        <f>+Ghost!D5</f>
        <v>10</v>
      </c>
      <c r="I9" s="37" t="s">
        <v>115</v>
      </c>
    </row>
    <row r="10" spans="1:9" s="37" customFormat="1" ht="20.25" customHeight="1" x14ac:dyDescent="0.3">
      <c r="A10" s="57" t="str">
        <f>+Ghost!B6</f>
        <v>PARACETAMOL</v>
      </c>
      <c r="B10" s="47" t="str">
        <f>+Ghost!C6</f>
        <v>500 mg.  20 comprimidos</v>
      </c>
      <c r="C10" s="52" t="str">
        <f ca="1">+Ghost!H6</f>
        <v>sin fecha de caducidad</v>
      </c>
      <c r="D10" s="111" t="str">
        <f>+Ghost!G6</f>
        <v/>
      </c>
      <c r="E10" s="58" t="str">
        <f>+Ghost!L6</f>
        <v>cantidad sin cumplimentar</v>
      </c>
      <c r="F10" s="104"/>
      <c r="H10" s="118">
        <f>+Ghost!D6</f>
        <v>2</v>
      </c>
    </row>
    <row r="11" spans="1:9" s="37" customFormat="1" ht="20.25" customHeight="1" x14ac:dyDescent="0.3">
      <c r="A11" s="57" t="str">
        <f>+Ghost!B7</f>
        <v>PROMETAZINA</v>
      </c>
      <c r="B11" s="47" t="str">
        <f>+Ghost!C7</f>
        <v>25 mg.  10 ampollas de 1 ml.</v>
      </c>
      <c r="C11" s="52" t="str">
        <f ca="1">+Ghost!H7</f>
        <v>sin fecha de caducidad</v>
      </c>
      <c r="D11" s="111" t="str">
        <f>+Ghost!G7</f>
        <v/>
      </c>
      <c r="E11" s="58" t="str">
        <f>+Ghost!L7</f>
        <v>cantidad sin cumplimentar</v>
      </c>
      <c r="F11" s="104"/>
      <c r="H11" s="118">
        <f>+Ghost!D7</f>
        <v>2</v>
      </c>
    </row>
    <row r="12" spans="1:9" s="37" customFormat="1" ht="20.25" customHeight="1" x14ac:dyDescent="0.3">
      <c r="A12" s="57" t="str">
        <f>+Ghost!B8</f>
        <v>DEXCLORFENIRAMINA</v>
      </c>
      <c r="B12" s="47" t="str">
        <f>+Ghost!C8</f>
        <v>5 mg.  5 ampollas</v>
      </c>
      <c r="C12" s="52" t="str">
        <f ca="1">+Ghost!H8</f>
        <v>sin fecha de caducidad</v>
      </c>
      <c r="D12" s="111" t="str">
        <f>+Ghost!G8</f>
        <v/>
      </c>
      <c r="E12" s="58" t="str">
        <f>+Ghost!L8</f>
        <v>cantidad sin cumplimentar</v>
      </c>
      <c r="F12" s="104"/>
      <c r="H12" s="118">
        <f>+Ghost!D8</f>
        <v>2</v>
      </c>
    </row>
    <row r="13" spans="1:9" s="37" customFormat="1" ht="20.25" customHeight="1" x14ac:dyDescent="0.3">
      <c r="A13" s="57" t="str">
        <f>+Ghost!B9</f>
        <v>SALBUTAMOL</v>
      </c>
      <c r="B13" s="47" t="str">
        <f>+Ghost!C9</f>
        <v>Aerosol inhalador 100 mcg/dosis (200 dosis)</v>
      </c>
      <c r="C13" s="52" t="str">
        <f ca="1">+Ghost!H9</f>
        <v>sin fecha de caducidad</v>
      </c>
      <c r="D13" s="111" t="str">
        <f>+Ghost!G9</f>
        <v/>
      </c>
      <c r="E13" s="58" t="str">
        <f>+Ghost!L9</f>
        <v>cantidad sin cumplimentar</v>
      </c>
      <c r="F13" s="104"/>
      <c r="H13" s="118">
        <f>+Ghost!D9</f>
        <v>2</v>
      </c>
    </row>
    <row r="14" spans="1:9" s="37" customFormat="1" ht="20.25" customHeight="1" x14ac:dyDescent="0.3">
      <c r="A14" s="57" t="str">
        <f>+Ghost!B10</f>
        <v>BECLOMETASONA</v>
      </c>
      <c r="B14" s="47" t="str">
        <f>+Ghost!C10</f>
        <v>50 mcg/puls aero 200 dosis</v>
      </c>
      <c r="C14" s="52" t="str">
        <f ca="1">+Ghost!H10</f>
        <v>sin fecha de caducidad</v>
      </c>
      <c r="D14" s="111" t="str">
        <f>+Ghost!G10</f>
        <v/>
      </c>
      <c r="E14" s="58" t="str">
        <f>+Ghost!L10</f>
        <v>cantidad sin cumplimentar</v>
      </c>
      <c r="F14" s="104"/>
      <c r="H14" s="118">
        <f>+Ghost!D10</f>
        <v>1</v>
      </c>
    </row>
    <row r="15" spans="1:9" s="37" customFormat="1" ht="20.25" customHeight="1" x14ac:dyDescent="0.3">
      <c r="A15" s="57" t="str">
        <f>+Ghost!B11</f>
        <v>OXIGENO *</v>
      </c>
      <c r="B15" s="47" t="str">
        <f>+Ghost!C11</f>
        <v>Botella 40 litros /200 bar con flujómetro de dos puertos</v>
      </c>
      <c r="C15" s="52" t="str">
        <f ca="1">+Ghost!H11</f>
        <v>sin fecha de caducidad</v>
      </c>
      <c r="D15" s="111" t="str">
        <f>+Ghost!G11</f>
        <v/>
      </c>
      <c r="E15" s="58" t="str">
        <f>+Ghost!L11</f>
        <v>cantidad sin cumplimentar</v>
      </c>
      <c r="F15" s="104"/>
      <c r="H15" s="118">
        <f>+Ghost!D11</f>
        <v>1</v>
      </c>
    </row>
    <row r="16" spans="1:9" s="37" customFormat="1" ht="20.25" customHeight="1" x14ac:dyDescent="0.3">
      <c r="A16" s="57" t="str">
        <f>+Ghost!B12</f>
        <v>OXIGENO *</v>
      </c>
      <c r="B16" s="47" t="str">
        <f>+Ghost!C12</f>
        <v>Botella 2 litros (repuesto del equipo de oxigenoterapia portátil)</v>
      </c>
      <c r="C16" s="52" t="str">
        <f ca="1">+Ghost!H12</f>
        <v>sin fecha de caducidad</v>
      </c>
      <c r="D16" s="111" t="str">
        <f>+Ghost!G12</f>
        <v/>
      </c>
      <c r="E16" s="58" t="str">
        <f>+Ghost!L12</f>
        <v>cantidad sin cumplimentar</v>
      </c>
      <c r="F16" s="104"/>
      <c r="H16" s="118">
        <f>+Ghost!D12</f>
        <v>1</v>
      </c>
    </row>
    <row r="17" spans="1:8" s="37" customFormat="1" ht="20.25" customHeight="1" x14ac:dyDescent="0.3">
      <c r="A17" s="59" t="str">
        <f>+Ghost!B13</f>
        <v>TOBRAMICINA</v>
      </c>
      <c r="B17" s="60" t="str">
        <f>+Ghost!C13</f>
        <v>Colirio</v>
      </c>
      <c r="C17" s="61" t="str">
        <f ca="1">+Ghost!H13</f>
        <v>sin fecha de caducidad</v>
      </c>
      <c r="D17" s="112" t="str">
        <f>+Ghost!G13</f>
        <v/>
      </c>
      <c r="E17" s="62" t="str">
        <f>+Ghost!L13</f>
        <v>cantidad sin cumplimentar</v>
      </c>
      <c r="F17" s="106"/>
      <c r="H17" s="118">
        <f>+Ghost!D13</f>
        <v>2</v>
      </c>
    </row>
    <row r="18" spans="1:8" s="37" customFormat="1" ht="15.75" customHeight="1" x14ac:dyDescent="0.3">
      <c r="A18" s="125" t="s">
        <v>113</v>
      </c>
      <c r="B18" s="38"/>
      <c r="C18" s="39"/>
      <c r="D18" s="108"/>
      <c r="E18" s="49"/>
      <c r="H18" s="118"/>
    </row>
    <row r="19" spans="1:8" ht="45" customHeight="1" x14ac:dyDescent="0.25">
      <c r="A19" s="43" t="s">
        <v>120</v>
      </c>
      <c r="B19" s="42"/>
      <c r="C19" s="42"/>
      <c r="D19" s="113"/>
      <c r="E19" s="50"/>
      <c r="H19" s="119"/>
    </row>
    <row r="20" spans="1:8" ht="30" customHeight="1" x14ac:dyDescent="0.3">
      <c r="A20" s="63" t="s">
        <v>1</v>
      </c>
      <c r="B20" s="64" t="s">
        <v>2</v>
      </c>
      <c r="C20" s="74" t="s">
        <v>61</v>
      </c>
      <c r="D20" s="65" t="s">
        <v>9</v>
      </c>
      <c r="E20" s="109" t="s">
        <v>60</v>
      </c>
      <c r="F20" s="103" t="s">
        <v>84</v>
      </c>
      <c r="H20" s="119"/>
    </row>
    <row r="21" spans="1:8" ht="20.25" customHeight="1" x14ac:dyDescent="0.3">
      <c r="A21" s="66" t="str">
        <f>+Ghost!B14</f>
        <v>GLUCONATO DE CALCIO 2%</v>
      </c>
      <c r="B21" s="48" t="str">
        <f>+Ghost!C14</f>
        <v>Crema de 25 g.</v>
      </c>
      <c r="C21" s="51" t="str">
        <f ca="1">+Ghost!H14</f>
        <v>sin fecha de caducidad</v>
      </c>
      <c r="D21" s="114" t="str">
        <f>+Ghost!G14</f>
        <v/>
      </c>
      <c r="E21" s="67" t="str">
        <f>+Ghost!L14</f>
        <v>cantidad sin cumplimentar</v>
      </c>
      <c r="F21" s="104"/>
      <c r="H21" s="118">
        <f>+Ghost!D14</f>
        <v>5</v>
      </c>
    </row>
    <row r="22" spans="1:8" ht="20.25" customHeight="1" x14ac:dyDescent="0.3">
      <c r="A22" s="68" t="str">
        <f>+Ghost!B15</f>
        <v>AZUL DE METILENO al 1%</v>
      </c>
      <c r="B22" s="47" t="str">
        <f>+Ghost!C15</f>
        <v>Ampollas bebibles de 10 ml.</v>
      </c>
      <c r="C22" s="52" t="str">
        <f ca="1">+Ghost!H15</f>
        <v>sin fecha de caducidad</v>
      </c>
      <c r="D22" s="111" t="str">
        <f>+Ghost!G15</f>
        <v/>
      </c>
      <c r="E22" s="69" t="str">
        <f>+Ghost!L15</f>
        <v>cantidad sin cumplimentar</v>
      </c>
      <c r="F22" s="105"/>
      <c r="H22" s="118">
        <f>+Ghost!D15</f>
        <v>15</v>
      </c>
    </row>
    <row r="23" spans="1:8" ht="20.25" customHeight="1" x14ac:dyDescent="0.3">
      <c r="A23" s="68" t="str">
        <f>+Ghost!B16</f>
        <v>ALCOHOL ETÍLICO al 10%</v>
      </c>
      <c r="B23" s="47" t="str">
        <f>+Ghost!C16</f>
        <v>Solución de 500 ml.</v>
      </c>
      <c r="C23" s="52" t="str">
        <f ca="1">+Ghost!H16</f>
        <v>sin fecha de caducidad</v>
      </c>
      <c r="D23" s="111" t="str">
        <f>+Ghost!G16</f>
        <v/>
      </c>
      <c r="E23" s="69" t="str">
        <f>+Ghost!L16</f>
        <v>cantidad sin cumplimentar</v>
      </c>
      <c r="F23" s="105"/>
      <c r="H23" s="118">
        <f>+Ghost!D16</f>
        <v>2</v>
      </c>
    </row>
    <row r="24" spans="1:8" ht="20.25" customHeight="1" x14ac:dyDescent="0.3">
      <c r="A24" s="70" t="str">
        <f>+Ghost!B17</f>
        <v>SULFATO DE ATROPINA</v>
      </c>
      <c r="B24" s="71" t="str">
        <f>+Ghost!C17</f>
        <v>Ampollas 1 mg. 10 ampollas</v>
      </c>
      <c r="C24" s="72" t="str">
        <f ca="1">+Ghost!H17</f>
        <v>sin fecha de caducidad</v>
      </c>
      <c r="D24" s="115" t="str">
        <f>+Ghost!G17</f>
        <v/>
      </c>
      <c r="E24" s="73" t="str">
        <f>+Ghost!L17</f>
        <v>cantidad sin cumplimentar</v>
      </c>
      <c r="F24" s="107"/>
      <c r="H24" s="118">
        <f>+Ghost!D17</f>
        <v>1</v>
      </c>
    </row>
    <row r="25" spans="1:8" x14ac:dyDescent="0.25">
      <c r="A25" s="40"/>
      <c r="B25" s="42"/>
      <c r="C25" s="42"/>
      <c r="D25" s="42"/>
      <c r="E25" s="42"/>
    </row>
  </sheetData>
  <sheetProtection password="EAAD" sheet="1" objects="1" scenarios="1" selectLockedCells="1"/>
  <mergeCells count="4">
    <mergeCell ref="A1:B1"/>
    <mergeCell ref="A2:B2"/>
    <mergeCell ref="C1:F1"/>
    <mergeCell ref="D2:F2"/>
  </mergeCells>
  <conditionalFormatting sqref="C6:C23">
    <cfRule type="cellIs" dxfId="11" priority="15" stopIfTrue="1" operator="equal">
      <formula>"sin fecha de caducidad"</formula>
    </cfRule>
    <cfRule type="cellIs" dxfId="10" priority="16" stopIfTrue="1" operator="equal">
      <formula>"EN FECHA"</formula>
    </cfRule>
    <cfRule type="cellIs" dxfId="9" priority="17" stopIfTrue="1" operator="equal">
      <formula>"PROXIMO A CADUCAR"</formula>
    </cfRule>
    <cfRule type="cellIs" dxfId="8" priority="18" stopIfTrue="1" operator="equal">
      <formula>"CADUCADO"</formula>
    </cfRule>
  </conditionalFormatting>
  <conditionalFormatting sqref="D6:D23">
    <cfRule type="expression" dxfId="7" priority="14" stopIfTrue="1">
      <formula>+$C6="CADUCADO"</formula>
    </cfRule>
  </conditionalFormatting>
  <conditionalFormatting sqref="E6:E23">
    <cfRule type="expression" dxfId="6" priority="23" stopIfTrue="1">
      <formula>LEFT(E6,5)="falta"</formula>
    </cfRule>
  </conditionalFormatting>
  <conditionalFormatting sqref="C24">
    <cfRule type="cellIs" dxfId="5" priority="2" stopIfTrue="1" operator="equal">
      <formula>"sin fecha de caducidad"</formula>
    </cfRule>
    <cfRule type="cellIs" dxfId="4" priority="3" stopIfTrue="1" operator="equal">
      <formula>"EN FECHA"</formula>
    </cfRule>
    <cfRule type="cellIs" dxfId="3" priority="4" stopIfTrue="1" operator="equal">
      <formula>"PROXIMO A CADUCAR"</formula>
    </cfRule>
    <cfRule type="cellIs" dxfId="2" priority="5" stopIfTrue="1" operator="equal">
      <formula>"CADUCADO"</formula>
    </cfRule>
  </conditionalFormatting>
  <conditionalFormatting sqref="D24">
    <cfRule type="expression" dxfId="1" priority="1" stopIfTrue="1">
      <formula>+$C24="CADUCADO"</formula>
    </cfRule>
  </conditionalFormatting>
  <conditionalFormatting sqref="E24">
    <cfRule type="expression" dxfId="0" priority="6" stopIfTrue="1">
      <formula>LEFT(E24,5)="falta"</formula>
    </cfRule>
  </conditionalFormatting>
  <dataValidations count="1">
    <dataValidation type="whole" allowBlank="1" showErrorMessage="1" errorTitle="CANTIDAD NO PERMITIDA" error="Introduzca un valor que no exceda a la cantidad mínima exigible." sqref="F6:F17 F21:F24">
      <formula1>0</formula1>
      <formula2>H6</formula2>
    </dataValidation>
  </dataValidations>
  <printOptions horizontalCentered="1"/>
  <pageMargins left="0.70866141732283472" right="0.27559055118110237" top="0.74" bottom="0.31" header="0.33" footer="0.31496062992125984"/>
  <pageSetup paperSize="9" scale="86" orientation="landscape" horizontalDpi="300" verticalDpi="300" r:id="rId1"/>
  <headerFooter>
    <oddHeader>&amp;C&amp;"Arial Black,Normal"&amp;12BOTIQUÍN de ANTÍDOTOS
&amp;"Arial Narrow,Normal"&amp;11CONTROL DE CADUCIDAD</oddHeader>
  </headerFooter>
  <cellWatches>
    <cellWatch r="A1"/>
    <cellWatch r="B1"/>
    <cellWatch r="C1"/>
    <cellWatch r="D1"/>
    <cellWatch r="E1"/>
    <cellWatch r="A2"/>
    <cellWatch r="B2"/>
    <cellWatch r="C2"/>
    <cellWatch r="D2"/>
    <cellWatch r="A4"/>
    <cellWatch r="B4"/>
    <cellWatch r="C4"/>
    <cellWatch r="D4"/>
    <cellWatch r="E4"/>
  </cellWatches>
  <drawing r:id="rId2"/>
  <legacyDrawing r:id="rId3"/>
  <controls>
    <mc:AlternateContent xmlns:mc="http://schemas.openxmlformats.org/markup-compatibility/2006">
      <mc:Choice Requires="x14">
        <control shapeId="3073" r:id="rId4" name="CommandButtonPrintTabla">
          <controlPr defaultSize="0" print="0" autoFill="0" autoLine="0" r:id="rId5">
            <anchor moveWithCells="1">
              <from>
                <xdr:col>1</xdr:col>
                <xdr:colOff>1666875</xdr:colOff>
                <xdr:row>1</xdr:row>
                <xdr:rowOff>76200</xdr:rowOff>
              </from>
              <to>
                <xdr:col>2</xdr:col>
                <xdr:colOff>628650</xdr:colOff>
                <xdr:row>3</xdr:row>
                <xdr:rowOff>95250</xdr:rowOff>
              </to>
            </anchor>
          </controlPr>
        </control>
      </mc:Choice>
      <mc:Fallback>
        <control shapeId="3073" r:id="rId4" name="CommandButtonPrintTabla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rgb="FFF49EC5"/>
    <pageSetUpPr fitToPage="1"/>
  </sheetPr>
  <dimension ref="A1:W18"/>
  <sheetViews>
    <sheetView showGridLines="0" zoomScaleNormal="100" workbookViewId="0">
      <selection activeCell="G6" sqref="G6"/>
    </sheetView>
  </sheetViews>
  <sheetFormatPr baseColWidth="10" defaultRowHeight="15" x14ac:dyDescent="0.3"/>
  <cols>
    <col min="1" max="1" width="10.125" style="20" customWidth="1"/>
    <col min="2" max="2" width="32.5" style="20" customWidth="1"/>
    <col min="3" max="3" width="30" style="20" customWidth="1"/>
    <col min="4" max="4" width="4.875" style="20" customWidth="1"/>
    <col min="5" max="5" width="8.875" style="20" bestFit="1" customWidth="1"/>
    <col min="6" max="6" width="13.125" style="20" customWidth="1"/>
    <col min="7" max="7" width="11.625" style="29" customWidth="1"/>
    <col min="8" max="8" width="20.25" style="20" customWidth="1"/>
    <col min="9" max="9" width="14.125" style="20" customWidth="1"/>
    <col min="10" max="10" width="38.5" style="20" customWidth="1"/>
    <col min="11" max="11" width="26.25" style="20" bestFit="1" customWidth="1"/>
    <col min="12" max="12" width="29" style="20" customWidth="1"/>
    <col min="13" max="13" width="11" style="20"/>
    <col min="14" max="14" width="11" style="92"/>
    <col min="15" max="20" width="11" style="20"/>
    <col min="21" max="21" width="34.125" style="20" bestFit="1" customWidth="1"/>
    <col min="22" max="22" width="29" style="20" customWidth="1"/>
    <col min="23" max="16384" width="11" style="20"/>
  </cols>
  <sheetData>
    <row r="1" spans="1:23" s="93" customFormat="1" ht="31.5" x14ac:dyDescent="0.25">
      <c r="A1" s="85" t="s">
        <v>64</v>
      </c>
      <c r="B1" s="85" t="s">
        <v>1</v>
      </c>
      <c r="C1" s="85" t="s">
        <v>65</v>
      </c>
      <c r="D1" s="86" t="s">
        <v>66</v>
      </c>
      <c r="E1" s="85" t="s">
        <v>67</v>
      </c>
      <c r="F1" s="86" t="s">
        <v>68</v>
      </c>
      <c r="G1" s="85" t="s">
        <v>9</v>
      </c>
      <c r="H1" s="85" t="s">
        <v>11</v>
      </c>
      <c r="I1" s="85" t="s">
        <v>69</v>
      </c>
      <c r="J1" s="85" t="s">
        <v>60</v>
      </c>
      <c r="K1" s="87" t="s">
        <v>70</v>
      </c>
      <c r="L1" s="87" t="s">
        <v>71</v>
      </c>
      <c r="M1" s="87" t="s">
        <v>72</v>
      </c>
      <c r="N1" s="88" t="s">
        <v>73</v>
      </c>
      <c r="O1" s="88" t="s">
        <v>74</v>
      </c>
      <c r="P1" s="88" t="s">
        <v>75</v>
      </c>
      <c r="Q1" s="88" t="s">
        <v>76</v>
      </c>
      <c r="R1" s="88" t="s">
        <v>77</v>
      </c>
      <c r="S1" s="88" t="s">
        <v>78</v>
      </c>
      <c r="T1" s="89" t="s">
        <v>79</v>
      </c>
      <c r="U1" s="89" t="s">
        <v>80</v>
      </c>
      <c r="V1" s="89" t="s">
        <v>81</v>
      </c>
      <c r="W1" s="89" t="s">
        <v>82</v>
      </c>
    </row>
    <row r="2" spans="1:23" s="93" customFormat="1" ht="15.75" x14ac:dyDescent="0.25">
      <c r="A2" s="90" t="str">
        <f>IF(+'lista botiquin Antidotos'!A5&lt;&gt;"",+'lista botiquin Antidotos'!A5,"")</f>
        <v>C03CA01</v>
      </c>
      <c r="B2" s="90" t="str">
        <f>IF(+'lista botiquin Antidotos'!B5&lt;&gt;"",+'lista botiquin Antidotos'!B5,"")</f>
        <v>FUROSEMIDA</v>
      </c>
      <c r="C2" s="90" t="str">
        <f>IF(+'lista botiquin Antidotos'!C5&lt;&gt;"",+'lista botiquin Antidotos'!C5,"")</f>
        <v>2 mg.  5 ampollas</v>
      </c>
      <c r="D2" s="90">
        <f>IF(+'lista botiquin Antidotos'!D5&lt;&gt;"",+'lista botiquin Antidotos'!D5,"")</f>
        <v>2</v>
      </c>
      <c r="E2" s="90" t="str">
        <f>IF(+'lista botiquin Antidotos'!E5&lt;&gt;"",+'lista botiquin Antidotos'!E5,"")</f>
        <v>envases</v>
      </c>
      <c r="F2" s="94">
        <f>+'lista botiquin Antidotos'!F5</f>
        <v>0</v>
      </c>
      <c r="G2" s="95" t="str">
        <f>IF(+'lista botiquin Antidotos'!G5&lt;&gt;"",+'lista botiquin Antidotos'!G5,"")</f>
        <v/>
      </c>
      <c r="H2" s="96" t="str">
        <f ca="1">IF(+G2="",Sit!$B$1,IF(TODAY()&gt;=Ghost!G2,+Sit!$B$2,IF(TODAY()&gt;=Ghost!G2-30,Sit!$B$3,Sit!$B$4)))</f>
        <v>sin fecha de caducidad</v>
      </c>
      <c r="I2" s="97">
        <f t="shared" ref="I2:I17" si="0">+D2-F2</f>
        <v>2</v>
      </c>
      <c r="J2" s="98" t="str">
        <f ca="1">CONCATENATE(L2,"  --&gt; ",H2)</f>
        <v>cantidad sin cumplimentar  --&gt; sin fecha de caducidad</v>
      </c>
      <c r="K2" s="90" t="str">
        <f>IF('lista botiquin Antidotos'!F5="","cantidad sin cumplimentar",
IF(I2=0,"cantidad exigida",
IF(I2=1,"falta1ud",
IF(I2&gt;1,"faltanuds",
IF(I2&lt;0,"dotación con excedentes","VER" )))))</f>
        <v>cantidad sin cumplimentar</v>
      </c>
      <c r="L2" s="90" t="str">
        <f>IF(AND(K2="falta1ud",F2=0), CONCATENATE("sin existencias /"&amp;" falta "&amp;+I2&amp; " unidad"),
IF(AND(K2="falta1ud",F2=1), CONCATENATE("queda "&amp;+F2&amp;" unidad /"&amp;" falta "&amp;+I2&amp; " unidad"),
IF(AND(K2="falta1ud",F2&gt;1), CONCATENATE("quedan "&amp;+F2&amp;" unidades /"&amp;" falta "&amp;+I2&amp; " unidad"),
IF(AND(K2="faltanuds",F2=0),CONCATENATE("sin existencias /"&amp;" faltan "&amp;+I2&amp; " unidades"),
IF(AND(K2="faltanuds",F2=1),CONCATENATE("queda "&amp;+F2&amp;" unidad /"&amp;" faltan "&amp;+I2&amp; " unidades"),
IF(AND(K2="faltanuds",F2&gt;1),CONCATENATE("quedan "&amp;+F2&amp;" unidades /"&amp;" faltan "&amp;+I2&amp; " unidades"),
+K2))))))</f>
        <v>cantidad sin cumplimentar</v>
      </c>
      <c r="M2" s="117" t="s">
        <v>85</v>
      </c>
      <c r="N2" s="99">
        <v>2</v>
      </c>
      <c r="O2" s="99" t="s">
        <v>56</v>
      </c>
      <c r="P2" s="99">
        <f>+F2</f>
        <v>0</v>
      </c>
      <c r="Q2" s="100">
        <f>+'Consulta situacion del botiquin'!F6</f>
        <v>0</v>
      </c>
      <c r="R2" s="116" t="str">
        <f>+G2</f>
        <v/>
      </c>
      <c r="S2" s="102">
        <v>1</v>
      </c>
      <c r="T2" s="99" t="s">
        <v>29</v>
      </c>
      <c r="U2" s="99" t="s">
        <v>30</v>
      </c>
      <c r="V2" s="99" t="s">
        <v>101</v>
      </c>
      <c r="W2" s="99"/>
    </row>
    <row r="3" spans="1:23" s="93" customFormat="1" ht="15.75" x14ac:dyDescent="0.25">
      <c r="A3" s="90" t="str">
        <f>IF(+'lista botiquin Antidotos'!A6&lt;&gt;"",+'lista botiquin Antidotos'!A6,"")</f>
        <v>B02BA01</v>
      </c>
      <c r="B3" s="90" t="str">
        <f>IF(+'lista botiquin Antidotos'!B6&lt;&gt;"",+'lista botiquin Antidotos'!B6,"")</f>
        <v>FITOMENADIONA</v>
      </c>
      <c r="C3" s="90" t="str">
        <f>IF(+'lista botiquin Antidotos'!C6&lt;&gt;"",+'lista botiquin Antidotos'!C6,"")</f>
        <v>10 mg. 5 ampollas</v>
      </c>
      <c r="D3" s="90">
        <f>IF(+'lista botiquin Antidotos'!D6&lt;&gt;"",+'lista botiquin Antidotos'!D6,"")</f>
        <v>2</v>
      </c>
      <c r="E3" s="90" t="str">
        <f>IF(+'lista botiquin Antidotos'!E6&lt;&gt;"",+'lista botiquin Antidotos'!E6,"")</f>
        <v>envases</v>
      </c>
      <c r="F3" s="94">
        <f>+'lista botiquin Antidotos'!F6</f>
        <v>0</v>
      </c>
      <c r="G3" s="95" t="str">
        <f>IF(+'lista botiquin Antidotos'!G6&lt;&gt;"",+'lista botiquin Antidotos'!G6,"")</f>
        <v/>
      </c>
      <c r="H3" s="96" t="str">
        <f ca="1">IF(+G3="",Sit!$B$1,IF(TODAY()&gt;=Ghost!G3,+Sit!$B$2,IF(TODAY()&gt;=Ghost!G3-30,Sit!$B$3,Sit!$B$4)))</f>
        <v>sin fecha de caducidad</v>
      </c>
      <c r="I3" s="97">
        <f t="shared" si="0"/>
        <v>2</v>
      </c>
      <c r="J3" s="98" t="str">
        <f t="shared" ref="J3:J17" ca="1" si="1">CONCATENATE(L3,"  --&gt; ",H3)</f>
        <v>cantidad sin cumplimentar  --&gt; sin fecha de caducidad</v>
      </c>
      <c r="K3" s="90" t="str">
        <f>IF('lista botiquin Antidotos'!F6="","cantidad sin cumplimentar",
IF(I3=0,"cantidad exigida",
IF(I3=1,"falta1ud",
IF(I3&gt;1,"faltanuds",
IF(I3&lt;0,"dotación con excedentes","VER" )))))</f>
        <v>cantidad sin cumplimentar</v>
      </c>
      <c r="L3" s="90" t="str">
        <f t="shared" ref="L3:L14" si="2">IF(AND(K3="falta1ud",F3=0), CONCATENATE("sin existencias /"&amp;" falta "&amp;+I3&amp; " unidad"),
IF(AND(K3="falta1ud",F3=1), CONCATENATE("queda "&amp;+F3&amp;" unidad /"&amp;" falta "&amp;+I3&amp; " unidad"),
IF(AND(K3="falta1ud",F3&gt;1), CONCATENATE("quedan "&amp;+F3&amp;" unidades /"&amp;" falta "&amp;+I3&amp; " unidad"),
IF(AND(K3="faltanuds",F3=0),CONCATENATE("sin existencias /"&amp;" faltan "&amp;+I3&amp; " unidades"),
IF(AND(K3="faltanuds",F3=1),CONCATENATE("queda "&amp;+F3&amp;" unidad /"&amp;" faltan "&amp;+I3&amp; " unidades"),
IF(AND(K3="faltanuds",F3&gt;1),CONCATENATE("quedan "&amp;+F3&amp;" unidades /"&amp;" faltan "&amp;+I3&amp; " unidades"),
+K3))))))</f>
        <v>cantidad sin cumplimentar</v>
      </c>
      <c r="M3" s="117" t="s">
        <v>86</v>
      </c>
      <c r="N3" s="99">
        <v>2</v>
      </c>
      <c r="O3" s="99" t="s">
        <v>56</v>
      </c>
      <c r="P3" s="99">
        <f t="shared" ref="P3:P17" si="3">+F3</f>
        <v>0</v>
      </c>
      <c r="Q3" s="100">
        <f>+'Consulta situacion del botiquin'!F7</f>
        <v>0</v>
      </c>
      <c r="R3" s="101" t="str">
        <f t="shared" ref="R3:R17" si="4">+G3</f>
        <v/>
      </c>
      <c r="S3" s="102">
        <v>2</v>
      </c>
      <c r="T3" s="99" t="s">
        <v>31</v>
      </c>
      <c r="U3" s="99" t="s">
        <v>32</v>
      </c>
      <c r="V3" s="99" t="s">
        <v>102</v>
      </c>
      <c r="W3" s="99"/>
    </row>
    <row r="4" spans="1:23" s="93" customFormat="1" ht="15.75" x14ac:dyDescent="0.25">
      <c r="A4" s="90" t="str">
        <f>IF(+'lista botiquin Antidotos'!A7&lt;&gt;"",+'lista botiquin Antidotos'!A7,"")</f>
        <v>A03FA01</v>
      </c>
      <c r="B4" s="90" t="str">
        <f>IF(+'lista botiquin Antidotos'!B7&lt;&gt;"",+'lista botiquin Antidotos'!B7,"")</f>
        <v>METOCLOPRAMIDA</v>
      </c>
      <c r="C4" s="90" t="str">
        <f>IF(+'lista botiquin Antidotos'!C7&lt;&gt;"",+'lista botiquin Antidotos'!C7,"")</f>
        <v>10 mg.  12 ampollas</v>
      </c>
      <c r="D4" s="90">
        <f>IF(+'lista botiquin Antidotos'!D7&lt;&gt;"",+'lista botiquin Antidotos'!D7,"")</f>
        <v>2</v>
      </c>
      <c r="E4" s="90" t="str">
        <f>IF(+'lista botiquin Antidotos'!E7&lt;&gt;"",+'lista botiquin Antidotos'!E7,"")</f>
        <v>envases</v>
      </c>
      <c r="F4" s="94">
        <f>+'lista botiquin Antidotos'!F7</f>
        <v>0</v>
      </c>
      <c r="G4" s="95" t="str">
        <f>IF(+'lista botiquin Antidotos'!G7&lt;&gt;"",+'lista botiquin Antidotos'!G7,"")</f>
        <v/>
      </c>
      <c r="H4" s="96" t="str">
        <f ca="1">IF(+G4="",Sit!$B$1,IF(TODAY()&gt;=Ghost!G4,+Sit!$B$2,IF(TODAY()&gt;=Ghost!G4-30,Sit!$B$3,Sit!$B$4)))</f>
        <v>sin fecha de caducidad</v>
      </c>
      <c r="I4" s="97">
        <f t="shared" si="0"/>
        <v>2</v>
      </c>
      <c r="J4" s="98" t="str">
        <f t="shared" ca="1" si="1"/>
        <v>cantidad sin cumplimentar  --&gt; sin fecha de caducidad</v>
      </c>
      <c r="K4" s="90" t="str">
        <f>IF('lista botiquin Antidotos'!F7="","cantidad sin cumplimentar",
IF(I4=0,"cantidad exigida",
IF(I4=1,"falta1ud",
IF(I4&gt;1,"faltanuds",
IF(I4&lt;0,"dotación con excedentes","VER" )))))</f>
        <v>cantidad sin cumplimentar</v>
      </c>
      <c r="L4" s="90" t="str">
        <f t="shared" si="2"/>
        <v>cantidad sin cumplimentar</v>
      </c>
      <c r="M4" s="117" t="s">
        <v>87</v>
      </c>
      <c r="N4" s="99">
        <v>2</v>
      </c>
      <c r="O4" s="99" t="s">
        <v>56</v>
      </c>
      <c r="P4" s="99">
        <f t="shared" si="3"/>
        <v>0</v>
      </c>
      <c r="Q4" s="100">
        <f>+'Consulta situacion del botiquin'!F8</f>
        <v>0</v>
      </c>
      <c r="R4" s="101" t="str">
        <f t="shared" si="4"/>
        <v/>
      </c>
      <c r="S4" s="102">
        <v>3</v>
      </c>
      <c r="T4" s="99" t="s">
        <v>3</v>
      </c>
      <c r="U4" s="99" t="s">
        <v>4</v>
      </c>
      <c r="V4" s="99" t="s">
        <v>103</v>
      </c>
      <c r="W4" s="99"/>
    </row>
    <row r="5" spans="1:23" s="93" customFormat="1" ht="15.75" x14ac:dyDescent="0.25">
      <c r="A5" s="90" t="str">
        <f>IF(+'lista botiquin Antidotos'!A8&lt;&gt;"",+'lista botiquin Antidotos'!A8,"")</f>
        <v>A07BA01</v>
      </c>
      <c r="B5" s="90" t="str">
        <f>IF(+'lista botiquin Antidotos'!B8&lt;&gt;"",+'lista botiquin Antidotos'!B8,"")</f>
        <v>CARBÓN ACTIVADO</v>
      </c>
      <c r="C5" s="90" t="str">
        <f>IF(+'lista botiquin Antidotos'!C8&lt;&gt;"",+'lista botiquin Antidotos'!C8,"")</f>
        <v>Frascos de granulado 25 g.</v>
      </c>
      <c r="D5" s="90">
        <f>IF(+'lista botiquin Antidotos'!D8&lt;&gt;"",+'lista botiquin Antidotos'!D8,"")</f>
        <v>10</v>
      </c>
      <c r="E5" s="90" t="str">
        <f>IF(+'lista botiquin Antidotos'!E8&lt;&gt;"",+'lista botiquin Antidotos'!E8,"")</f>
        <v>envases</v>
      </c>
      <c r="F5" s="94">
        <f>+'lista botiquin Antidotos'!F8</f>
        <v>0</v>
      </c>
      <c r="G5" s="95" t="str">
        <f>IF(+'lista botiquin Antidotos'!G8&lt;&gt;"",+'lista botiquin Antidotos'!G8,"")</f>
        <v/>
      </c>
      <c r="H5" s="96" t="str">
        <f ca="1">IF(+G5="",Sit!$B$1,IF(TODAY()&gt;=Ghost!G5,+Sit!$B$2,IF(TODAY()&gt;=Ghost!G5-30,Sit!$B$3,Sit!$B$4)))</f>
        <v>sin fecha de caducidad</v>
      </c>
      <c r="I5" s="97">
        <f t="shared" si="0"/>
        <v>10</v>
      </c>
      <c r="J5" s="98" t="str">
        <f t="shared" ca="1" si="1"/>
        <v>cantidad sin cumplimentar  --&gt; sin fecha de caducidad</v>
      </c>
      <c r="K5" s="90" t="str">
        <f>IF('lista botiquin Antidotos'!F8="","cantidad sin cumplimentar",
IF(I5=0,"cantidad exigida",
IF(I5=1,"falta1ud",
IF(I5&gt;1,"faltanuds",
IF(I5&lt;0,"dotación con excedentes","VER" )))))</f>
        <v>cantidad sin cumplimentar</v>
      </c>
      <c r="L5" s="90" t="str">
        <f t="shared" si="2"/>
        <v>cantidad sin cumplimentar</v>
      </c>
      <c r="M5" s="117" t="s">
        <v>88</v>
      </c>
      <c r="N5" s="99">
        <v>10</v>
      </c>
      <c r="O5" s="99" t="s">
        <v>56</v>
      </c>
      <c r="P5" s="99">
        <f t="shared" si="3"/>
        <v>0</v>
      </c>
      <c r="Q5" s="100">
        <f>+'Consulta situacion del botiquin'!F9</f>
        <v>0</v>
      </c>
      <c r="R5" s="101" t="str">
        <f t="shared" si="4"/>
        <v/>
      </c>
      <c r="S5" s="102">
        <v>4</v>
      </c>
      <c r="T5" s="99" t="s">
        <v>33</v>
      </c>
      <c r="U5" s="99" t="s">
        <v>34</v>
      </c>
      <c r="V5" s="99" t="s">
        <v>104</v>
      </c>
      <c r="W5" s="99"/>
    </row>
    <row r="6" spans="1:23" s="93" customFormat="1" ht="15.75" x14ac:dyDescent="0.25">
      <c r="A6" s="90" t="str">
        <f>IF(+'lista botiquin Antidotos'!A9&lt;&gt;"",+'lista botiquin Antidotos'!A9,"")</f>
        <v>N02BE01</v>
      </c>
      <c r="B6" s="90" t="str">
        <f>IF(+'lista botiquin Antidotos'!B9&lt;&gt;"",+'lista botiquin Antidotos'!B9,"")</f>
        <v>PARACETAMOL</v>
      </c>
      <c r="C6" s="90" t="str">
        <f>IF(+'lista botiquin Antidotos'!C9&lt;&gt;"",+'lista botiquin Antidotos'!C9,"")</f>
        <v>500 mg.  20 comprimidos</v>
      </c>
      <c r="D6" s="90">
        <f>IF(+'lista botiquin Antidotos'!D9&lt;&gt;"",+'lista botiquin Antidotos'!D9,"")</f>
        <v>2</v>
      </c>
      <c r="E6" s="90" t="str">
        <f>IF(+'lista botiquin Antidotos'!E9&lt;&gt;"",+'lista botiquin Antidotos'!E9,"")</f>
        <v>envases</v>
      </c>
      <c r="F6" s="94">
        <f>+'lista botiquin Antidotos'!F9</f>
        <v>0</v>
      </c>
      <c r="G6" s="95" t="str">
        <f>IF(+'lista botiquin Antidotos'!G9&lt;&gt;"",+'lista botiquin Antidotos'!G9,"")</f>
        <v/>
      </c>
      <c r="H6" s="96" t="str">
        <f ca="1">IF(+G6="",Sit!$B$1,IF(TODAY()&gt;=Ghost!G6,+Sit!$B$2,IF(TODAY()&gt;=Ghost!G6-30,Sit!$B$3,Sit!$B$4)))</f>
        <v>sin fecha de caducidad</v>
      </c>
      <c r="I6" s="97">
        <f t="shared" si="0"/>
        <v>2</v>
      </c>
      <c r="J6" s="98" t="str">
        <f t="shared" ca="1" si="1"/>
        <v>cantidad sin cumplimentar  --&gt; sin fecha de caducidad</v>
      </c>
      <c r="K6" s="90" t="str">
        <f>IF('lista botiquin Antidotos'!F9="","cantidad sin cumplimentar",
IF(I6=0,"cantidad exigida",
IF(I6=1,"falta1ud",
IF(I6&gt;1,"faltanuds",
IF(I6&lt;0,"dotación con excedentes","VER" )))))</f>
        <v>cantidad sin cumplimentar</v>
      </c>
      <c r="L6" s="90" t="str">
        <f t="shared" si="2"/>
        <v>cantidad sin cumplimentar</v>
      </c>
      <c r="M6" s="117" t="s">
        <v>89</v>
      </c>
      <c r="N6" s="99">
        <v>2</v>
      </c>
      <c r="O6" s="99" t="s">
        <v>56</v>
      </c>
      <c r="P6" s="99">
        <f t="shared" si="3"/>
        <v>0</v>
      </c>
      <c r="Q6" s="100">
        <f>+'Consulta situacion del botiquin'!F10</f>
        <v>0</v>
      </c>
      <c r="R6" s="101" t="str">
        <f t="shared" si="4"/>
        <v/>
      </c>
      <c r="S6" s="102">
        <v>5</v>
      </c>
      <c r="T6" s="99" t="s">
        <v>5</v>
      </c>
      <c r="U6" s="99" t="s">
        <v>6</v>
      </c>
      <c r="V6" s="99" t="s">
        <v>106</v>
      </c>
      <c r="W6" s="99"/>
    </row>
    <row r="7" spans="1:23" s="93" customFormat="1" ht="15.75" x14ac:dyDescent="0.25">
      <c r="A7" s="90" t="str">
        <f>IF(+'lista botiquin Antidotos'!A10&lt;&gt;"",+'lista botiquin Antidotos'!A10,"")</f>
        <v>R06AD02</v>
      </c>
      <c r="B7" s="90" t="str">
        <f>IF(+'lista botiquin Antidotos'!B10&lt;&gt;"",+'lista botiquin Antidotos'!B10,"")</f>
        <v>PROMETAZINA</v>
      </c>
      <c r="C7" s="90" t="str">
        <f>IF(+'lista botiquin Antidotos'!C10&lt;&gt;"",+'lista botiquin Antidotos'!C10,"")</f>
        <v>25 mg.  10 ampollas de 1 ml.</v>
      </c>
      <c r="D7" s="90">
        <f>IF(+'lista botiquin Antidotos'!D10&lt;&gt;"",+'lista botiquin Antidotos'!D10,"")</f>
        <v>2</v>
      </c>
      <c r="E7" s="90" t="str">
        <f>IF(+'lista botiquin Antidotos'!E10&lt;&gt;"",+'lista botiquin Antidotos'!E10,"")</f>
        <v>envases</v>
      </c>
      <c r="F7" s="94">
        <f>+'lista botiquin Antidotos'!F10</f>
        <v>0</v>
      </c>
      <c r="G7" s="95" t="str">
        <f>IF(+'lista botiquin Antidotos'!G10&lt;&gt;"",+'lista botiquin Antidotos'!G10,"")</f>
        <v/>
      </c>
      <c r="H7" s="96" t="str">
        <f ca="1">IF(+G7="",Sit!$B$1,IF(TODAY()&gt;=Ghost!G7,+Sit!$B$2,IF(TODAY()&gt;=Ghost!G7-30,Sit!$B$3,Sit!$B$4)))</f>
        <v>sin fecha de caducidad</v>
      </c>
      <c r="I7" s="97">
        <f t="shared" si="0"/>
        <v>2</v>
      </c>
      <c r="J7" s="98" t="str">
        <f t="shared" ca="1" si="1"/>
        <v>cantidad sin cumplimentar  --&gt; sin fecha de caducidad</v>
      </c>
      <c r="K7" s="90" t="str">
        <f>IF('lista botiquin Antidotos'!F10="","cantidad sin cumplimentar",
IF(I7=0,"cantidad exigida",
IF(I7=1,"falta1ud",
IF(I7&gt;1,"faltanuds",
IF(I7&lt;0,"dotación con excedentes","VER" )))))</f>
        <v>cantidad sin cumplimentar</v>
      </c>
      <c r="L7" s="90" t="str">
        <f t="shared" si="2"/>
        <v>cantidad sin cumplimentar</v>
      </c>
      <c r="M7" s="117" t="s">
        <v>90</v>
      </c>
      <c r="N7" s="99">
        <v>2</v>
      </c>
      <c r="O7" s="99" t="s">
        <v>56</v>
      </c>
      <c r="P7" s="99">
        <f t="shared" si="3"/>
        <v>0</v>
      </c>
      <c r="Q7" s="100">
        <f>+'Consulta situacion del botiquin'!F11</f>
        <v>0</v>
      </c>
      <c r="R7" s="101" t="str">
        <f t="shared" si="4"/>
        <v/>
      </c>
      <c r="S7" s="102">
        <v>6</v>
      </c>
      <c r="T7" s="99" t="s">
        <v>35</v>
      </c>
      <c r="U7" s="99" t="s">
        <v>36</v>
      </c>
      <c r="V7" s="99" t="s">
        <v>105</v>
      </c>
      <c r="W7" s="99"/>
    </row>
    <row r="8" spans="1:23" s="93" customFormat="1" ht="15.75" x14ac:dyDescent="0.25">
      <c r="A8" s="90" t="str">
        <f>IF(+'lista botiquin Antidotos'!A11&lt;&gt;"",+'lista botiquin Antidotos'!A11,"")</f>
        <v>R06AB02</v>
      </c>
      <c r="B8" s="90" t="str">
        <f>IF(+'lista botiquin Antidotos'!B11&lt;&gt;"",+'lista botiquin Antidotos'!B11,"")</f>
        <v>DEXCLORFENIRAMINA</v>
      </c>
      <c r="C8" s="90" t="str">
        <f>IF(+'lista botiquin Antidotos'!C11&lt;&gt;"",+'lista botiquin Antidotos'!C11,"")</f>
        <v>5 mg.  5 ampollas</v>
      </c>
      <c r="D8" s="90">
        <f>IF(+'lista botiquin Antidotos'!D11&lt;&gt;"",+'lista botiquin Antidotos'!D11,"")</f>
        <v>2</v>
      </c>
      <c r="E8" s="90" t="str">
        <f>IF(+'lista botiquin Antidotos'!E11&lt;&gt;"",+'lista botiquin Antidotos'!E11,"")</f>
        <v>envases</v>
      </c>
      <c r="F8" s="94">
        <f>+'lista botiquin Antidotos'!F11</f>
        <v>0</v>
      </c>
      <c r="G8" s="95" t="str">
        <f>IF(+'lista botiquin Antidotos'!G11&lt;&gt;"",+'lista botiquin Antidotos'!G11,"")</f>
        <v/>
      </c>
      <c r="H8" s="96" t="str">
        <f ca="1">IF(+G8="",Sit!$B$1,IF(TODAY()&gt;=Ghost!G8,+Sit!$B$2,IF(TODAY()&gt;=Ghost!G8-30,Sit!$B$3,Sit!$B$4)))</f>
        <v>sin fecha de caducidad</v>
      </c>
      <c r="I8" s="97">
        <f t="shared" si="0"/>
        <v>2</v>
      </c>
      <c r="J8" s="98" t="str">
        <f t="shared" ca="1" si="1"/>
        <v>cantidad sin cumplimentar  --&gt; sin fecha de caducidad</v>
      </c>
      <c r="K8" s="90" t="str">
        <f>IF('lista botiquin Antidotos'!F11="","cantidad sin cumplimentar",
IF(I8=0,"cantidad exigida",
IF(I8=1,"falta1ud",
IF(I8&gt;1,"faltanuds",
IF(I8&lt;0,"dotación con excedentes","VER" )))))</f>
        <v>cantidad sin cumplimentar</v>
      </c>
      <c r="L8" s="90" t="str">
        <f t="shared" si="2"/>
        <v>cantidad sin cumplimentar</v>
      </c>
      <c r="M8" s="117" t="s">
        <v>91</v>
      </c>
      <c r="N8" s="99">
        <v>2</v>
      </c>
      <c r="O8" s="99" t="s">
        <v>56</v>
      </c>
      <c r="P8" s="99">
        <f t="shared" si="3"/>
        <v>0</v>
      </c>
      <c r="Q8" s="100">
        <f>+'Consulta situacion del botiquin'!F12</f>
        <v>0</v>
      </c>
      <c r="R8" s="101" t="str">
        <f t="shared" si="4"/>
        <v/>
      </c>
      <c r="S8" s="102">
        <v>7</v>
      </c>
      <c r="T8" s="99" t="s">
        <v>37</v>
      </c>
      <c r="U8" s="99" t="s">
        <v>38</v>
      </c>
      <c r="V8" s="99" t="s">
        <v>107</v>
      </c>
      <c r="W8" s="99"/>
    </row>
    <row r="9" spans="1:23" s="93" customFormat="1" ht="15.75" x14ac:dyDescent="0.25">
      <c r="A9" s="90" t="str">
        <f>IF(+'lista botiquin Antidotos'!A12&lt;&gt;"",+'lista botiquin Antidotos'!A12,"")</f>
        <v>R03CC02</v>
      </c>
      <c r="B9" s="90" t="str">
        <f>IF(+'lista botiquin Antidotos'!B12&lt;&gt;"",+'lista botiquin Antidotos'!B12,"")</f>
        <v>SALBUTAMOL</v>
      </c>
      <c r="C9" s="90" t="str">
        <f>IF(+'lista botiquin Antidotos'!C12&lt;&gt;"",+'lista botiquin Antidotos'!C12,"")</f>
        <v>Aerosol inhalador 100 mcg/dosis (200 dosis)</v>
      </c>
      <c r="D9" s="90">
        <f>IF(+'lista botiquin Antidotos'!D12&lt;&gt;"",+'lista botiquin Antidotos'!D12,"")</f>
        <v>2</v>
      </c>
      <c r="E9" s="90" t="str">
        <f>IF(+'lista botiquin Antidotos'!E12&lt;&gt;"",+'lista botiquin Antidotos'!E12,"")</f>
        <v>envases</v>
      </c>
      <c r="F9" s="94">
        <f>+'lista botiquin Antidotos'!F12</f>
        <v>0</v>
      </c>
      <c r="G9" s="95" t="str">
        <f>IF(+'lista botiquin Antidotos'!G12&lt;&gt;"",+'lista botiquin Antidotos'!G12,"")</f>
        <v/>
      </c>
      <c r="H9" s="96" t="str">
        <f ca="1">IF(+G9="",Sit!$B$1,IF(TODAY()&gt;=Ghost!G9,+Sit!$B$2,IF(TODAY()&gt;=Ghost!G9-30,Sit!$B$3,Sit!$B$4)))</f>
        <v>sin fecha de caducidad</v>
      </c>
      <c r="I9" s="97">
        <f t="shared" si="0"/>
        <v>2</v>
      </c>
      <c r="J9" s="98" t="str">
        <f t="shared" ca="1" si="1"/>
        <v>cantidad sin cumplimentar  --&gt; sin fecha de caducidad</v>
      </c>
      <c r="K9" s="90" t="str">
        <f>IF('lista botiquin Antidotos'!F12="","cantidad sin cumplimentar",
IF(I9=0,"cantidad exigida",
IF(I9=1,"falta1ud",
IF(I9&gt;1,"faltanuds",
IF(I9&lt;0,"dotación con excedentes","VER" )))))</f>
        <v>cantidad sin cumplimentar</v>
      </c>
      <c r="L9" s="90" t="str">
        <f t="shared" si="2"/>
        <v>cantidad sin cumplimentar</v>
      </c>
      <c r="M9" s="117" t="s">
        <v>92</v>
      </c>
      <c r="N9" s="99">
        <v>1</v>
      </c>
      <c r="O9" s="99" t="s">
        <v>57</v>
      </c>
      <c r="P9" s="99">
        <f t="shared" si="3"/>
        <v>0</v>
      </c>
      <c r="Q9" s="100">
        <f>+'Consulta situacion del botiquin'!F13</f>
        <v>0</v>
      </c>
      <c r="R9" s="101" t="str">
        <f t="shared" si="4"/>
        <v/>
      </c>
      <c r="S9" s="102">
        <v>8</v>
      </c>
      <c r="T9" s="99" t="s">
        <v>39</v>
      </c>
      <c r="U9" s="99" t="s">
        <v>40</v>
      </c>
      <c r="V9" s="99" t="s">
        <v>108</v>
      </c>
      <c r="W9" s="99"/>
    </row>
    <row r="10" spans="1:23" s="93" customFormat="1" ht="15.75" x14ac:dyDescent="0.25">
      <c r="A10" s="90" t="str">
        <f>IF(+'lista botiquin Antidotos'!A13&lt;&gt;"",+'lista botiquin Antidotos'!A13,"")</f>
        <v>R03BA01</v>
      </c>
      <c r="B10" s="90" t="str">
        <f>IF(+'lista botiquin Antidotos'!B13&lt;&gt;"",+'lista botiquin Antidotos'!B13,"")</f>
        <v>BECLOMETASONA</v>
      </c>
      <c r="C10" s="90" t="str">
        <f>IF(+'lista botiquin Antidotos'!C13&lt;&gt;"",+'lista botiquin Antidotos'!C13,"")</f>
        <v>50 mcg/puls aero 200 dosis</v>
      </c>
      <c r="D10" s="90">
        <f>IF(+'lista botiquin Antidotos'!D13&lt;&gt;"",+'lista botiquin Antidotos'!D13,"")</f>
        <v>1</v>
      </c>
      <c r="E10" s="90" t="str">
        <f>IF(+'lista botiquin Antidotos'!E13&lt;&gt;"",+'lista botiquin Antidotos'!E13,"")</f>
        <v>envase</v>
      </c>
      <c r="F10" s="94">
        <f>+'lista botiquin Antidotos'!F13</f>
        <v>0</v>
      </c>
      <c r="G10" s="95" t="str">
        <f>IF(+'lista botiquin Antidotos'!G13&lt;&gt;"",+'lista botiquin Antidotos'!G13,"")</f>
        <v/>
      </c>
      <c r="H10" s="96" t="str">
        <f ca="1">IF(+G10="",Sit!$B$1,IF(TODAY()&gt;=Ghost!G10,+Sit!$B$2,IF(TODAY()&gt;=Ghost!G10-30,Sit!$B$3,Sit!$B$4)))</f>
        <v>sin fecha de caducidad</v>
      </c>
      <c r="I10" s="97">
        <f t="shared" si="0"/>
        <v>1</v>
      </c>
      <c r="J10" s="98" t="str">
        <f t="shared" ca="1" si="1"/>
        <v>cantidad sin cumplimentar  --&gt; sin fecha de caducidad</v>
      </c>
      <c r="K10" s="90" t="str">
        <f>IF('lista botiquin Antidotos'!F13="","cantidad sin cumplimentar",
IF(I10=0,"cantidad exigida",
IF(I10=1,"falta1ud",
IF(I10&gt;1,"faltanuds",
IF(I10&lt;0,"dotación con excedentes","VER" )))))</f>
        <v>cantidad sin cumplimentar</v>
      </c>
      <c r="L10" s="90" t="str">
        <f t="shared" si="2"/>
        <v>cantidad sin cumplimentar</v>
      </c>
      <c r="M10" s="117" t="s">
        <v>93</v>
      </c>
      <c r="N10" s="99">
        <v>1</v>
      </c>
      <c r="O10" s="99" t="s">
        <v>57</v>
      </c>
      <c r="P10" s="99">
        <f t="shared" si="3"/>
        <v>0</v>
      </c>
      <c r="Q10" s="100">
        <f>+'Consulta situacion del botiquin'!F14</f>
        <v>0</v>
      </c>
      <c r="R10" s="101" t="str">
        <f t="shared" si="4"/>
        <v/>
      </c>
      <c r="S10" s="102">
        <v>9</v>
      </c>
      <c r="T10" s="99" t="s">
        <v>41</v>
      </c>
      <c r="U10" s="99" t="s">
        <v>42</v>
      </c>
      <c r="V10" s="99" t="s">
        <v>62</v>
      </c>
      <c r="W10" s="99"/>
    </row>
    <row r="11" spans="1:23" s="93" customFormat="1" ht="15.75" x14ac:dyDescent="0.25">
      <c r="A11" s="90" t="str">
        <f>IF(+'lista botiquin Antidotos'!A14&lt;&gt;"",+'lista botiquin Antidotos'!A14,"")</f>
        <v>J01CA04</v>
      </c>
      <c r="B11" s="90" t="str">
        <f>IF(+'lista botiquin Antidotos'!B14&lt;&gt;"",+'lista botiquin Antidotos'!B14,"")</f>
        <v>OXIGENO *</v>
      </c>
      <c r="C11" s="90" t="str">
        <f>IF(+'lista botiquin Antidotos'!C14&lt;&gt;"",+'lista botiquin Antidotos'!C14,"")</f>
        <v>Botella 40 litros /200 bar con flujómetro de dos puertos</v>
      </c>
      <c r="D11" s="90">
        <f>IF(+'lista botiquin Antidotos'!D14&lt;&gt;"",+'lista botiquin Antidotos'!D14,"")</f>
        <v>1</v>
      </c>
      <c r="E11" s="90" t="str">
        <f>IF(+'lista botiquin Antidotos'!E14&lt;&gt;"",+'lista botiquin Antidotos'!E14,"")</f>
        <v>unidad</v>
      </c>
      <c r="F11" s="94">
        <f>+'lista botiquin Antidotos'!F14</f>
        <v>0</v>
      </c>
      <c r="G11" s="95" t="str">
        <f>IF(+'lista botiquin Antidotos'!G14&lt;&gt;"",+'lista botiquin Antidotos'!G14,"")</f>
        <v/>
      </c>
      <c r="H11" s="96" t="str">
        <f ca="1">IF(+G11="",Sit!$B$1,IF(TODAY()&gt;=Ghost!G11,+Sit!$B$2,IF(TODAY()&gt;=Ghost!G11-30,Sit!$B$3,Sit!$B$4)))</f>
        <v>sin fecha de caducidad</v>
      </c>
      <c r="I11" s="97">
        <f t="shared" si="0"/>
        <v>1</v>
      </c>
      <c r="J11" s="98" t="str">
        <f t="shared" ca="1" si="1"/>
        <v>cantidad sin cumplimentar  --&gt; sin fecha de caducidad</v>
      </c>
      <c r="K11" s="90" t="str">
        <f>IF('lista botiquin Antidotos'!F14="","cantidad sin cumplimentar",
IF(I11=0,"cantidad exigida",
IF(I11=1,"falta1ud",
IF(I11&gt;1,"faltanuds",
IF(I11&lt;0,"dotación con excedentes","VER" )))))</f>
        <v>cantidad sin cumplimentar</v>
      </c>
      <c r="L11" s="90" t="str">
        <f t="shared" si="2"/>
        <v>cantidad sin cumplimentar</v>
      </c>
      <c r="M11" s="117" t="s">
        <v>94</v>
      </c>
      <c r="N11" s="99">
        <v>1</v>
      </c>
      <c r="O11" s="99" t="s">
        <v>111</v>
      </c>
      <c r="P11" s="99">
        <f t="shared" si="3"/>
        <v>0</v>
      </c>
      <c r="Q11" s="100">
        <f>+'Consulta situacion del botiquin'!F15</f>
        <v>0</v>
      </c>
      <c r="R11" s="101" t="str">
        <f t="shared" si="4"/>
        <v/>
      </c>
      <c r="S11" s="102">
        <v>10</v>
      </c>
      <c r="T11" s="99" t="s">
        <v>43</v>
      </c>
      <c r="U11" s="99" t="s">
        <v>109</v>
      </c>
      <c r="V11" s="99" t="s">
        <v>110</v>
      </c>
      <c r="W11" s="99" t="s">
        <v>114</v>
      </c>
    </row>
    <row r="12" spans="1:23" s="93" customFormat="1" ht="15.75" x14ac:dyDescent="0.25">
      <c r="A12" s="90" t="str">
        <f>IF(+'lista botiquin Antidotos'!A15&lt;&gt;"",+'lista botiquin Antidotos'!A15,"")</f>
        <v>J01CA04</v>
      </c>
      <c r="B12" s="90" t="str">
        <f>IF(+'lista botiquin Antidotos'!B15&lt;&gt;"",+'lista botiquin Antidotos'!B15,"")</f>
        <v>OXIGENO *</v>
      </c>
      <c r="C12" s="90" t="str">
        <f>IF(+'lista botiquin Antidotos'!C15&lt;&gt;"",+'lista botiquin Antidotos'!C15,"")</f>
        <v>Botella 2 litros (repuesto del equipo de oxigenoterapia portátil)</v>
      </c>
      <c r="D12" s="90">
        <f>IF(+'lista botiquin Antidotos'!D15&lt;&gt;"",+'lista botiquin Antidotos'!D15,"")</f>
        <v>1</v>
      </c>
      <c r="E12" s="90" t="str">
        <f>IF(+'lista botiquin Antidotos'!E15&lt;&gt;"",+'lista botiquin Antidotos'!E15,"")</f>
        <v>unidad</v>
      </c>
      <c r="F12" s="94">
        <f>+'lista botiquin Antidotos'!F15</f>
        <v>0</v>
      </c>
      <c r="G12" s="95" t="str">
        <f>IF(+'lista botiquin Antidotos'!G15&lt;&gt;"",+'lista botiquin Antidotos'!G15,"")</f>
        <v/>
      </c>
      <c r="H12" s="96" t="str">
        <f ca="1">IF(+G12="",Sit!$B$1,IF(TODAY()&gt;=Ghost!G12,+Sit!$B$2,IF(TODAY()&gt;=Ghost!G12-30,Sit!$B$3,Sit!$B$4)))</f>
        <v>sin fecha de caducidad</v>
      </c>
      <c r="I12" s="97">
        <f t="shared" si="0"/>
        <v>1</v>
      </c>
      <c r="J12" s="98" t="str">
        <f t="shared" ca="1" si="1"/>
        <v>cantidad sin cumplimentar  --&gt; sin fecha de caducidad</v>
      </c>
      <c r="K12" s="90" t="str">
        <f>IF('lista botiquin Antidotos'!F15="","cantidad sin cumplimentar",
IF(I12=0,"cantidad exigida",
IF(I12=1,"falta1ud",
IF(I12&gt;1,"faltanuds",
IF(I12&lt;0,"dotación con excedentes","VER" )))))</f>
        <v>cantidad sin cumplimentar</v>
      </c>
      <c r="L12" s="90" t="str">
        <f t="shared" si="2"/>
        <v>cantidad sin cumplimentar</v>
      </c>
      <c r="M12" s="117" t="s">
        <v>95</v>
      </c>
      <c r="N12" s="99">
        <v>1</v>
      </c>
      <c r="O12" s="99" t="s">
        <v>111</v>
      </c>
      <c r="P12" s="99">
        <f t="shared" si="3"/>
        <v>0</v>
      </c>
      <c r="Q12" s="100">
        <f>+'Consulta situacion del botiquin'!F16</f>
        <v>0</v>
      </c>
      <c r="R12" s="101" t="str">
        <f t="shared" si="4"/>
        <v/>
      </c>
      <c r="S12" s="102">
        <v>11</v>
      </c>
      <c r="T12" s="99" t="s">
        <v>43</v>
      </c>
      <c r="U12" s="99" t="s">
        <v>109</v>
      </c>
      <c r="V12" s="99" t="s">
        <v>112</v>
      </c>
      <c r="W12" s="99" t="s">
        <v>114</v>
      </c>
    </row>
    <row r="13" spans="1:23" s="93" customFormat="1" ht="15.75" x14ac:dyDescent="0.25">
      <c r="A13" s="90" t="str">
        <f>IF(+'lista botiquin Antidotos'!A16&lt;&gt;"",+'lista botiquin Antidotos'!A16,"")</f>
        <v>S01AA12</v>
      </c>
      <c r="B13" s="90" t="str">
        <f>IF(+'lista botiquin Antidotos'!B16&lt;&gt;"",+'lista botiquin Antidotos'!B16,"")</f>
        <v>TOBRAMICINA</v>
      </c>
      <c r="C13" s="90" t="str">
        <f>IF(+'lista botiquin Antidotos'!C16&lt;&gt;"",+'lista botiquin Antidotos'!C16,"")</f>
        <v>Colirio</v>
      </c>
      <c r="D13" s="90">
        <f>IF(+'lista botiquin Antidotos'!D16&lt;&gt;"",+'lista botiquin Antidotos'!D16,"")</f>
        <v>2</v>
      </c>
      <c r="E13" s="90" t="str">
        <f>IF(+'lista botiquin Antidotos'!E16&lt;&gt;"",+'lista botiquin Antidotos'!E16,"")</f>
        <v>envases</v>
      </c>
      <c r="F13" s="94">
        <f>+'lista botiquin Antidotos'!F16</f>
        <v>0</v>
      </c>
      <c r="G13" s="95" t="str">
        <f>IF(+'lista botiquin Antidotos'!G16&lt;&gt;"",+'lista botiquin Antidotos'!G16,"")</f>
        <v/>
      </c>
      <c r="H13" s="96" t="str">
        <f ca="1">IF(+G13="",Sit!$B$1,IF(TODAY()&gt;=Ghost!G13,+Sit!$B$2,IF(TODAY()&gt;=Ghost!G13-30,Sit!$B$3,Sit!$B$4)))</f>
        <v>sin fecha de caducidad</v>
      </c>
      <c r="I13" s="97">
        <f t="shared" si="0"/>
        <v>2</v>
      </c>
      <c r="J13" s="98" t="str">
        <f t="shared" ca="1" si="1"/>
        <v>cantidad sin cumplimentar  --&gt; sin fecha de caducidad</v>
      </c>
      <c r="K13" s="90" t="str">
        <f>IF('lista botiquin Antidotos'!F16="","cantidad sin cumplimentar",
IF(I13=0,"cantidad exigida",
IF(I13=1,"falta1ud",
IF(I13&gt;1,"faltanuds",
IF(I13&lt;0,"dotación con excedentes","VER" )))))</f>
        <v>cantidad sin cumplimentar</v>
      </c>
      <c r="L13" s="90" t="str">
        <f t="shared" si="2"/>
        <v>cantidad sin cumplimentar</v>
      </c>
      <c r="M13" s="117" t="s">
        <v>96</v>
      </c>
      <c r="N13" s="99">
        <v>2</v>
      </c>
      <c r="O13" s="99" t="s">
        <v>56</v>
      </c>
      <c r="P13" s="99">
        <f t="shared" si="3"/>
        <v>0</v>
      </c>
      <c r="Q13" s="100">
        <f>+'Consulta situacion del botiquin'!F17</f>
        <v>0</v>
      </c>
      <c r="R13" s="101" t="str">
        <f t="shared" si="4"/>
        <v/>
      </c>
      <c r="S13" s="102">
        <v>12</v>
      </c>
      <c r="T13" s="99" t="s">
        <v>44</v>
      </c>
      <c r="U13" s="99" t="s">
        <v>45</v>
      </c>
      <c r="V13" s="99" t="s">
        <v>46</v>
      </c>
      <c r="W13" s="99"/>
    </row>
    <row r="14" spans="1:23" s="93" customFormat="1" ht="15.75" x14ac:dyDescent="0.25">
      <c r="A14" s="90" t="str">
        <f>IF(+'lista botiquin Antidotos'!A20&lt;&gt;"",+'lista botiquin Antidotos'!A20,"")</f>
        <v>A12AA03</v>
      </c>
      <c r="B14" s="90" t="str">
        <f>IF(+'lista botiquin Antidotos'!B20&lt;&gt;"",+'lista botiquin Antidotos'!B20,"")</f>
        <v>GLUCONATO DE CALCIO 2%</v>
      </c>
      <c r="C14" s="90" t="str">
        <f>IF(+'lista botiquin Antidotos'!C20&lt;&gt;"",+'lista botiquin Antidotos'!C20,"")</f>
        <v>Crema de 25 g.</v>
      </c>
      <c r="D14" s="90">
        <f>IF(+'lista botiquin Antidotos'!D20&lt;&gt;"",+'lista botiquin Antidotos'!D20,"")</f>
        <v>5</v>
      </c>
      <c r="E14" s="90" t="str">
        <f>IF(+'lista botiquin Antidotos'!E20&lt;&gt;"",+'lista botiquin Antidotos'!E20,"")</f>
        <v>envases</v>
      </c>
      <c r="F14" s="94">
        <f>+'lista botiquin Antidotos'!F20</f>
        <v>0</v>
      </c>
      <c r="G14" s="95" t="str">
        <f>IF(+'lista botiquin Antidotos'!G20&lt;&gt;"",+'lista botiquin Antidotos'!G20,"")</f>
        <v/>
      </c>
      <c r="H14" s="96" t="str">
        <f ca="1">IF(+G14="",Sit!$B$1,IF(TODAY()&gt;=Ghost!G14,+Sit!$B$2,IF(TODAY()&gt;=Ghost!G14-30,Sit!$B$3,Sit!$B$4)))</f>
        <v>sin fecha de caducidad</v>
      </c>
      <c r="I14" s="97">
        <f t="shared" si="0"/>
        <v>5</v>
      </c>
      <c r="J14" s="98" t="str">
        <f t="shared" ca="1" si="1"/>
        <v>cantidad sin cumplimentar  --&gt; sin fecha de caducidad</v>
      </c>
      <c r="K14" s="90" t="str">
        <f>IF('lista botiquin Antidotos'!F20="","cantidad sin cumplimentar",
IF(I14=0,"cantidad exigida",
IF(I14=1,"falta1ud",
IF(I14&gt;1,"faltanuds",
IF(I14&lt;0,"dotación con excedentes","VER" )))))</f>
        <v>cantidad sin cumplimentar</v>
      </c>
      <c r="L14" s="90" t="str">
        <f t="shared" si="2"/>
        <v>cantidad sin cumplimentar</v>
      </c>
      <c r="M14" s="117" t="s">
        <v>97</v>
      </c>
      <c r="N14" s="99">
        <v>5</v>
      </c>
      <c r="O14" s="99" t="s">
        <v>56</v>
      </c>
      <c r="P14" s="99">
        <f t="shared" si="3"/>
        <v>0</v>
      </c>
      <c r="Q14" s="100">
        <f>+'Consulta situacion del botiquin'!F21</f>
        <v>0</v>
      </c>
      <c r="R14" s="101" t="str">
        <f t="shared" si="4"/>
        <v/>
      </c>
      <c r="S14" s="102">
        <v>13</v>
      </c>
      <c r="T14" s="99" t="s">
        <v>48</v>
      </c>
      <c r="U14" s="99" t="s">
        <v>49</v>
      </c>
      <c r="V14" s="99" t="s">
        <v>116</v>
      </c>
      <c r="W14" s="99"/>
    </row>
    <row r="15" spans="1:23" s="93" customFormat="1" ht="15.75" x14ac:dyDescent="0.25">
      <c r="A15" s="90" t="str">
        <f>IF(+'lista botiquin Antidotos'!A21&lt;&gt;"",+'lista botiquin Antidotos'!A21,"")</f>
        <v/>
      </c>
      <c r="B15" s="90" t="str">
        <f>IF(+'lista botiquin Antidotos'!B21&lt;&gt;"",+'lista botiquin Antidotos'!B21,"")</f>
        <v>AZUL DE METILENO al 1%</v>
      </c>
      <c r="C15" s="90" t="str">
        <f>IF(+'lista botiquin Antidotos'!C21&lt;&gt;"",+'lista botiquin Antidotos'!C21,"")</f>
        <v>Ampollas bebibles de 10 ml.</v>
      </c>
      <c r="D15" s="90">
        <f>IF(+'lista botiquin Antidotos'!D21&lt;&gt;"",+'lista botiquin Antidotos'!D21,"")</f>
        <v>15</v>
      </c>
      <c r="E15" s="90" t="str">
        <f>IF(+'lista botiquin Antidotos'!E21&lt;&gt;"",+'lista botiquin Antidotos'!E21,"")</f>
        <v>ampollas</v>
      </c>
      <c r="F15" s="94">
        <f>+'lista botiquin Antidotos'!F21</f>
        <v>0</v>
      </c>
      <c r="G15" s="95" t="str">
        <f>IF(+'lista botiquin Antidotos'!G21&lt;&gt;"",+'lista botiquin Antidotos'!G21,"")</f>
        <v/>
      </c>
      <c r="H15" s="96" t="str">
        <f ca="1">IF(+G15="",Sit!$B$1,IF(TODAY()&gt;=Ghost!G15,+Sit!$B$2,IF(TODAY()&gt;=Ghost!G15-30,Sit!$B$3,Sit!$B$4)))</f>
        <v>sin fecha de caducidad</v>
      </c>
      <c r="I15" s="97">
        <f t="shared" si="0"/>
        <v>15</v>
      </c>
      <c r="J15" s="98" t="str">
        <f t="shared" ca="1" si="1"/>
        <v>cantidad sin cumplimentar  --&gt; sin fecha de caducidad</v>
      </c>
      <c r="K15" s="90" t="str">
        <f>IF('lista botiquin Antidotos'!F21="","cantidad sin cumplimentar",
IF(I15=0,"cantidad exigida",
IF(I15=1,"falta1ud",
IF(I15&gt;1,"faltanuds",
IF(I15&lt;0,"dotación con excedentes","VER" )))))</f>
        <v>cantidad sin cumplimentar</v>
      </c>
      <c r="L15" s="90" t="str">
        <f t="shared" ref="L15:L17" si="5">IF(AND(K15="falta1ud",F15=0), CONCATENATE("sin existencias /"&amp;" falta "&amp;+I15&amp; " unidad"),
IF(AND(K15="falta1ud",F15=1), CONCATENATE("queda "&amp;+F15&amp;" unidad /"&amp;" falta "&amp;+I15&amp; " unidad"),
IF(AND(K15="falta1ud",F15&gt;1), CONCATENATE("quedan "&amp;+F15&amp;" unidades /"&amp;" falta "&amp;+I15&amp; " unidad"),
IF(AND(K15="faltanuds",F15=0),CONCATENATE("sin existencias /"&amp;" faltan "&amp;+I15&amp; " unidades"),
IF(AND(K15="faltanuds",F15=1),CONCATENATE("queda "&amp;+F15&amp;" unidad /"&amp;" faltan "&amp;+I15&amp; " unidades"),
IF(AND(K15="faltanuds",F15&gt;1),CONCATENATE("quedan "&amp;+F15&amp;" unidades /"&amp;" faltan "&amp;+I15&amp; " unidades"),
+K15))))))</f>
        <v>cantidad sin cumplimentar</v>
      </c>
      <c r="M15" s="117" t="s">
        <v>98</v>
      </c>
      <c r="N15" s="99">
        <v>15</v>
      </c>
      <c r="O15" s="99" t="s">
        <v>58</v>
      </c>
      <c r="P15" s="99">
        <f t="shared" si="3"/>
        <v>0</v>
      </c>
      <c r="Q15" s="100">
        <f>+'Consulta situacion del botiquin'!F22</f>
        <v>0</v>
      </c>
      <c r="R15" s="101" t="str">
        <f t="shared" si="4"/>
        <v/>
      </c>
      <c r="S15" s="102">
        <v>14</v>
      </c>
      <c r="T15" s="99" t="s">
        <v>83</v>
      </c>
      <c r="U15" s="99" t="s">
        <v>50</v>
      </c>
      <c r="V15" s="99" t="s">
        <v>51</v>
      </c>
      <c r="W15" s="99"/>
    </row>
    <row r="16" spans="1:23" s="93" customFormat="1" ht="15.75" x14ac:dyDescent="0.25">
      <c r="A16" s="90" t="str">
        <f>IF(+'lista botiquin Antidotos'!A22&lt;&gt;"",+'lista botiquin Antidotos'!A22,"")</f>
        <v/>
      </c>
      <c r="B16" s="90" t="str">
        <f>IF(+'lista botiquin Antidotos'!B22&lt;&gt;"",+'lista botiquin Antidotos'!B22,"")</f>
        <v>ALCOHOL ETÍLICO al 10%</v>
      </c>
      <c r="C16" s="90" t="str">
        <f>IF(+'lista botiquin Antidotos'!C22&lt;&gt;"",+'lista botiquin Antidotos'!C22,"")</f>
        <v>Solución de 500 ml.</v>
      </c>
      <c r="D16" s="90">
        <f>IF(+'lista botiquin Antidotos'!D22&lt;&gt;"",+'lista botiquin Antidotos'!D22,"")</f>
        <v>2</v>
      </c>
      <c r="E16" s="90" t="str">
        <f>IF(+'lista botiquin Antidotos'!E22&lt;&gt;"",+'lista botiquin Antidotos'!E22,"")</f>
        <v>envases</v>
      </c>
      <c r="F16" s="94">
        <f>+'lista botiquin Antidotos'!F22</f>
        <v>0</v>
      </c>
      <c r="G16" s="95" t="str">
        <f>IF(+'lista botiquin Antidotos'!G22&lt;&gt;"",+'lista botiquin Antidotos'!G22,"")</f>
        <v/>
      </c>
      <c r="H16" s="96" t="str">
        <f ca="1">IF(+G16="",Sit!$B$1,IF(TODAY()&gt;=Ghost!G16,+Sit!$B$2,IF(TODAY()&gt;=Ghost!G16-30,Sit!$B$3,Sit!$B$4)))</f>
        <v>sin fecha de caducidad</v>
      </c>
      <c r="I16" s="97">
        <f t="shared" si="0"/>
        <v>2</v>
      </c>
      <c r="J16" s="98" t="str">
        <f t="shared" ca="1" si="1"/>
        <v>cantidad sin cumplimentar  --&gt; sin fecha de caducidad</v>
      </c>
      <c r="K16" s="90" t="str">
        <f>IF('lista botiquin Antidotos'!F22="","cantidad sin cumplimentar",
IF(I16=0,"cantidad exigida",
IF(I16=1,"falta1ud",
IF(I16&gt;1,"faltanuds",
IF(I16&lt;0,"dotación con excedentes","VER" )))))</f>
        <v>cantidad sin cumplimentar</v>
      </c>
      <c r="L16" s="90" t="str">
        <f t="shared" si="5"/>
        <v>cantidad sin cumplimentar</v>
      </c>
      <c r="M16" s="117" t="s">
        <v>99</v>
      </c>
      <c r="N16" s="99">
        <v>2</v>
      </c>
      <c r="O16" s="99" t="s">
        <v>56</v>
      </c>
      <c r="P16" s="99">
        <f t="shared" si="3"/>
        <v>0</v>
      </c>
      <c r="Q16" s="100">
        <f>+'Consulta situacion del botiquin'!F23</f>
        <v>0</v>
      </c>
      <c r="R16" s="101" t="str">
        <f t="shared" si="4"/>
        <v/>
      </c>
      <c r="S16" s="102">
        <v>15</v>
      </c>
      <c r="T16" s="99" t="s">
        <v>83</v>
      </c>
      <c r="U16" s="99" t="s">
        <v>52</v>
      </c>
      <c r="V16" s="99" t="s">
        <v>53</v>
      </c>
      <c r="W16" s="99"/>
    </row>
    <row r="17" spans="1:23" s="93" customFormat="1" ht="15.75" x14ac:dyDescent="0.25">
      <c r="A17" s="90" t="str">
        <f>IF(+'lista botiquin Antidotos'!A23&lt;&gt;"",+'lista botiquin Antidotos'!A23,"")</f>
        <v/>
      </c>
      <c r="B17" s="90" t="str">
        <f>IF(+'lista botiquin Antidotos'!B23&lt;&gt;"",+'lista botiquin Antidotos'!B23,"")</f>
        <v>SULFATO DE ATROPINA</v>
      </c>
      <c r="C17" s="90" t="str">
        <f>IF(+'lista botiquin Antidotos'!C23&lt;&gt;"",+'lista botiquin Antidotos'!C23,"")</f>
        <v>Ampollas 1 mg. 10 ampollas</v>
      </c>
      <c r="D17" s="90">
        <f>IF(+'lista botiquin Antidotos'!D23&lt;&gt;"",+'lista botiquin Antidotos'!D23,"")</f>
        <v>1</v>
      </c>
      <c r="E17" s="90" t="str">
        <f>IF(+'lista botiquin Antidotos'!E23&lt;&gt;"",+'lista botiquin Antidotos'!E23,"")</f>
        <v>envase</v>
      </c>
      <c r="F17" s="94">
        <f>+'lista botiquin Antidotos'!F23</f>
        <v>0</v>
      </c>
      <c r="G17" s="95" t="str">
        <f>IF(+'lista botiquin Antidotos'!G23&lt;&gt;"",+'lista botiquin Antidotos'!G23,"")</f>
        <v/>
      </c>
      <c r="H17" s="96" t="str">
        <f ca="1">IF(+G17="",Sit!$B$1,IF(TODAY()&gt;=Ghost!G17,+Sit!$B$2,IF(TODAY()&gt;=Ghost!G17-30,Sit!$B$3,Sit!$B$4)))</f>
        <v>sin fecha de caducidad</v>
      </c>
      <c r="I17" s="97">
        <f t="shared" si="0"/>
        <v>1</v>
      </c>
      <c r="J17" s="98" t="str">
        <f t="shared" ca="1" si="1"/>
        <v>cantidad sin cumplimentar  --&gt; sin fecha de caducidad</v>
      </c>
      <c r="K17" s="90" t="str">
        <f>IF('lista botiquin Antidotos'!F23="","cantidad sin cumplimentar",
IF(I17=0,"cantidad exigida",
IF(I17=1,"falta1ud",
IF(I17&gt;1,"faltanuds",
IF(I17&lt;0,"dotación con excedentes","VER" )))))</f>
        <v>cantidad sin cumplimentar</v>
      </c>
      <c r="L17" s="90" t="str">
        <f t="shared" si="5"/>
        <v>cantidad sin cumplimentar</v>
      </c>
      <c r="M17" s="117" t="s">
        <v>100</v>
      </c>
      <c r="N17" s="99">
        <v>1</v>
      </c>
      <c r="O17" s="99" t="s">
        <v>57</v>
      </c>
      <c r="P17" s="99">
        <f t="shared" si="3"/>
        <v>0</v>
      </c>
      <c r="Q17" s="100">
        <f>+'Consulta situacion del botiquin'!F24</f>
        <v>0</v>
      </c>
      <c r="R17" s="101" t="str">
        <f t="shared" si="4"/>
        <v/>
      </c>
      <c r="S17" s="102">
        <v>16</v>
      </c>
      <c r="T17" s="99" t="s">
        <v>83</v>
      </c>
      <c r="U17" s="99" t="s">
        <v>54</v>
      </c>
      <c r="V17" s="99" t="s">
        <v>63</v>
      </c>
      <c r="W17" s="99"/>
    </row>
    <row r="18" spans="1:23" s="19" customFormat="1" ht="15" customHeight="1" x14ac:dyDescent="0.3">
      <c r="D18" s="28"/>
      <c r="E18" s="28"/>
      <c r="N18" s="91"/>
    </row>
  </sheetData>
  <sheetProtection password="EAAD" sheet="1" objects="1" scenarios="1" selectLockedCells="1"/>
  <dataValidations count="4">
    <dataValidation type="whole" operator="greaterThanOrEqual" allowBlank="1" showInputMessage="1" showErrorMessage="1" sqref="F14:F17">
      <formula1>0</formula1>
    </dataValidation>
    <dataValidation type="date" operator="greaterThan" allowBlank="1" showErrorMessage="1" errorTitle="fecha no válida" error="la fecha no es válida, por favor, pruebe a introducirla de nuevo." sqref="G14:G17">
      <formula1>39448</formula1>
    </dataValidation>
    <dataValidation allowBlank="1" showInputMessage="1" showErrorMessage="1" promptTitle="Cómo cumplimentar fecha caducida" prompt="en caso de varias unidades del mismo principio activo y presentación, se debe consignar la fecha de caducidad de la unidad que caduque en primer lugar." sqref="G1"/>
    <dataValidation operator="greaterThan" allowBlank="1" showErrorMessage="1" errorTitle="fecha no válida" error="la fecha no es válida, por favor, pruebe a introducirla de nuevo." sqref="G2:G13"/>
  </dataValidations>
  <printOptions horizontalCentered="1"/>
  <pageMargins left="0.7" right="0.28999999999999998" top="0.39370078740157483" bottom="0.35433070866141736" header="0.31496062992125984" footer="0.31496062992125984"/>
  <pageSetup paperSize="9" scale="19" orientation="portrait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B1:F4"/>
  <sheetViews>
    <sheetView showGridLines="0" showRowColHeaders="0" workbookViewId="0">
      <selection activeCell="E1" sqref="E1"/>
    </sheetView>
  </sheetViews>
  <sheetFormatPr baseColWidth="10" defaultRowHeight="15" x14ac:dyDescent="0.3"/>
  <cols>
    <col min="5" max="5" width="92.625" customWidth="1"/>
  </cols>
  <sheetData>
    <row r="1" spans="2:6" ht="106.5" customHeight="1" x14ac:dyDescent="0.3">
      <c r="B1" t="s">
        <v>12</v>
      </c>
      <c r="E1" s="122" t="s">
        <v>83</v>
      </c>
      <c r="F1" s="1"/>
    </row>
    <row r="2" spans="2:6" x14ac:dyDescent="0.3">
      <c r="B2" t="s">
        <v>13</v>
      </c>
    </row>
    <row r="3" spans="2:6" x14ac:dyDescent="0.3">
      <c r="B3" t="s">
        <v>14</v>
      </c>
    </row>
    <row r="4" spans="2:6" x14ac:dyDescent="0.3">
      <c r="B4" t="s">
        <v>15</v>
      </c>
    </row>
  </sheetData>
  <sheetProtection password="EAAD" sheet="1" objects="1" scenarios="1" selectLockedCells="1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identificacion</vt:lpstr>
      <vt:lpstr>Instrucciones</vt:lpstr>
      <vt:lpstr>lista botiquin Antidotos</vt:lpstr>
      <vt:lpstr>Consulta situacion del botiquin</vt:lpstr>
      <vt:lpstr>Ghost</vt:lpstr>
      <vt:lpstr>Sit</vt:lpstr>
      <vt:lpstr>'Consulta situacion del botiquin'!Área_de_impresión</vt:lpstr>
      <vt:lpstr>cab</vt:lpstr>
      <vt:lpstr>caducidad</vt:lpstr>
      <vt:lpstr>TablaConsulta</vt:lpstr>
    </vt:vector>
  </TitlesOfParts>
  <Company>GISS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Botiquín de Antídotos v3</dc:title>
  <dc:creator>ISM-SanidadMarítima</dc:creator>
  <cp:keywords>Botiquin Antidotos; version 3; PRE/2315/2015</cp:keywords>
  <cp:lastModifiedBy>Charles</cp:lastModifiedBy>
  <cp:lastPrinted>2016-04-30T07:48:25Z</cp:lastPrinted>
  <dcterms:created xsi:type="dcterms:W3CDTF">2011-08-31T07:47:32Z</dcterms:created>
  <dcterms:modified xsi:type="dcterms:W3CDTF">2016-05-20T04:36:45Z</dcterms:modified>
  <cp:category>Botiquines</cp:category>
</cp:coreProperties>
</file>