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ropbox\_trabajo\BotiquinesBuques\BotiquinesBuques_rev.2015\pruebas_V3\_produccion\"/>
    </mc:Choice>
  </mc:AlternateContent>
  <workbookProtection workbookPassword="EAAD" lockStructure="1"/>
  <bookViews>
    <workbookView xWindow="0" yWindow="0" windowWidth="21750" windowHeight="11430" tabRatio="587"/>
  </bookViews>
  <sheets>
    <sheet name="identificacion" sheetId="31" r:id="rId1"/>
    <sheet name="Instrucciones" sheetId="39" r:id="rId2"/>
    <sheet name="lista botiquin C" sheetId="33" r:id="rId3"/>
    <sheet name="Sit" sheetId="29" state="hidden" r:id="rId4"/>
    <sheet name="Ghost" sheetId="35" state="hidden" r:id="rId5"/>
    <sheet name="Consulta situacion del botiquin" sheetId="37" r:id="rId6"/>
  </sheets>
  <functionGroups builtInGroupCount="18"/>
  <definedNames>
    <definedName name="_xlnm.Print_Area" localSheetId="5">'Consulta situacion del botiquin'!$A$1:$O$32</definedName>
    <definedName name="cab">'lista botiquin C'!$F$7:$F$20,'lista botiquin C'!$F$22:$F$37</definedName>
    <definedName name="caducidad">'lista botiquin C'!$G$7:$G$20,'lista botiquin C'!$G$22:$G$37</definedName>
    <definedName name="medicamentos">Ghost!$A$2:$J$15</definedName>
    <definedName name="productos">Ghost!$A$16:$J$31</definedName>
    <definedName name="TablaConsulta">'Consulta situacion del botiquin'!$A$4:$O$20</definedName>
  </definedNames>
  <calcPr calcId="152511"/>
</workbook>
</file>

<file path=xl/calcChain.xml><?xml version="1.0" encoding="utf-8"?>
<calcChain xmlns="http://schemas.openxmlformats.org/spreadsheetml/2006/main">
  <c r="F73" i="33" l="1"/>
  <c r="E31" i="35" l="1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11" i="35"/>
  <c r="E10" i="35"/>
  <c r="E9" i="35"/>
  <c r="E8" i="35"/>
  <c r="E7" i="35"/>
  <c r="E6" i="35"/>
  <c r="E5" i="35"/>
  <c r="E4" i="35"/>
  <c r="E3" i="35"/>
  <c r="E2" i="35"/>
  <c r="B25" i="37" l="1"/>
  <c r="A4" i="33"/>
  <c r="O2" i="37"/>
  <c r="M1" i="37"/>
  <c r="Q31" i="35"/>
  <c r="Q30" i="35"/>
  <c r="Q29" i="35"/>
  <c r="Q28" i="35"/>
  <c r="Q27" i="35"/>
  <c r="Q26" i="35"/>
  <c r="Q25" i="35"/>
  <c r="Q24" i="35"/>
  <c r="Q23" i="35"/>
  <c r="Q22" i="35"/>
  <c r="Q21" i="35"/>
  <c r="Q20" i="35"/>
  <c r="Q19" i="35"/>
  <c r="Q18" i="35"/>
  <c r="Q17" i="35"/>
  <c r="Q16" i="35"/>
  <c r="Q15" i="35"/>
  <c r="Q14" i="35"/>
  <c r="Q13" i="35"/>
  <c r="Q12" i="35"/>
  <c r="Q11" i="35"/>
  <c r="Q10" i="35"/>
  <c r="Q9" i="35"/>
  <c r="Q8" i="35"/>
  <c r="Q7" i="35"/>
  <c r="Q6" i="35"/>
  <c r="Q5" i="35"/>
  <c r="Q4" i="35"/>
  <c r="Q3" i="35"/>
  <c r="Q2" i="35"/>
  <c r="G2" i="37"/>
  <c r="F31" i="35"/>
  <c r="F30" i="35"/>
  <c r="P30" i="35" s="1"/>
  <c r="F29" i="35"/>
  <c r="P29" i="35" s="1"/>
  <c r="F28" i="35"/>
  <c r="P28" i="35" s="1"/>
  <c r="F27" i="35"/>
  <c r="P27" i="35" s="1"/>
  <c r="F26" i="35"/>
  <c r="P26" i="35" s="1"/>
  <c r="F25" i="35"/>
  <c r="P25" i="35" s="1"/>
  <c r="F24" i="35"/>
  <c r="F23" i="35"/>
  <c r="P23" i="35" s="1"/>
  <c r="F22" i="35"/>
  <c r="P22" i="35" s="1"/>
  <c r="F21" i="35"/>
  <c r="F20" i="35"/>
  <c r="P20" i="35" s="1"/>
  <c r="F19" i="35"/>
  <c r="P19" i="35" s="1"/>
  <c r="F18" i="35"/>
  <c r="K18" i="35"/>
  <c r="F17" i="35"/>
  <c r="P17" i="35" s="1"/>
  <c r="A1" i="33"/>
  <c r="A3" i="33"/>
  <c r="A2" i="33"/>
  <c r="J2" i="37"/>
  <c r="A2" i="37"/>
  <c r="J1" i="37"/>
  <c r="E1" i="37"/>
  <c r="A1" i="37"/>
  <c r="C31" i="35"/>
  <c r="B31" i="35"/>
  <c r="C30" i="35"/>
  <c r="B30" i="35"/>
  <c r="C29" i="35"/>
  <c r="B29" i="35"/>
  <c r="C28" i="35"/>
  <c r="B28" i="35"/>
  <c r="C27" i="35"/>
  <c r="B27" i="35"/>
  <c r="C26" i="35"/>
  <c r="B26" i="35"/>
  <c r="C25" i="35"/>
  <c r="B25" i="35"/>
  <c r="C24" i="35"/>
  <c r="B24" i="35"/>
  <c r="C23" i="35"/>
  <c r="B23" i="35"/>
  <c r="C22" i="35"/>
  <c r="B22" i="35"/>
  <c r="C21" i="35"/>
  <c r="B21" i="35"/>
  <c r="C20" i="35"/>
  <c r="B20" i="35"/>
  <c r="C19" i="35"/>
  <c r="B19" i="35"/>
  <c r="C18" i="35"/>
  <c r="B18" i="35"/>
  <c r="C17" i="35"/>
  <c r="B17" i="35"/>
  <c r="B16" i="35"/>
  <c r="C16" i="35"/>
  <c r="A31" i="35"/>
  <c r="J20" i="37" s="1"/>
  <c r="A30" i="35"/>
  <c r="J19" i="37" s="1"/>
  <c r="A29" i="35"/>
  <c r="J18" i="37" s="1"/>
  <c r="A28" i="35"/>
  <c r="J17" i="37" s="1"/>
  <c r="A27" i="35"/>
  <c r="J16" i="37" s="1"/>
  <c r="A26" i="35"/>
  <c r="J15" i="37" s="1"/>
  <c r="A25" i="35"/>
  <c r="J14" i="37" s="1"/>
  <c r="A24" i="35"/>
  <c r="J13" i="37" s="1"/>
  <c r="A23" i="35"/>
  <c r="J12" i="37" s="1"/>
  <c r="A22" i="35"/>
  <c r="J11" i="37" s="1"/>
  <c r="A21" i="35"/>
  <c r="J10" i="37" s="1"/>
  <c r="A20" i="35"/>
  <c r="J9" i="37" s="1"/>
  <c r="A19" i="35"/>
  <c r="J8" i="37" s="1"/>
  <c r="A18" i="35"/>
  <c r="J7" i="37" s="1"/>
  <c r="A17" i="35"/>
  <c r="J6" i="37" s="1"/>
  <c r="A16" i="35"/>
  <c r="J5" i="37" s="1"/>
  <c r="A15" i="35"/>
  <c r="A14" i="35"/>
  <c r="A13" i="35"/>
  <c r="A12" i="35"/>
  <c r="A11" i="35"/>
  <c r="A10" i="35"/>
  <c r="A9" i="35"/>
  <c r="A8" i="35"/>
  <c r="A7" i="35"/>
  <c r="A6" i="35"/>
  <c r="A5" i="35"/>
  <c r="A4" i="35"/>
  <c r="A3" i="35"/>
  <c r="A2" i="35"/>
  <c r="G31" i="35"/>
  <c r="H31" i="35" s="1"/>
  <c r="G30" i="35"/>
  <c r="H30" i="35" s="1"/>
  <c r="M19" i="37" s="1"/>
  <c r="G29" i="35"/>
  <c r="N18" i="37" s="1"/>
  <c r="G28" i="35"/>
  <c r="R28" i="35" s="1"/>
  <c r="G27" i="35"/>
  <c r="N16" i="37" s="1"/>
  <c r="G26" i="35"/>
  <c r="N15" i="37" s="1"/>
  <c r="G25" i="35"/>
  <c r="R25" i="35" s="1"/>
  <c r="G24" i="35"/>
  <c r="N13" i="37" s="1"/>
  <c r="G23" i="35"/>
  <c r="H23" i="35" s="1"/>
  <c r="G22" i="35"/>
  <c r="R22" i="35" s="1"/>
  <c r="G21" i="35"/>
  <c r="H21" i="35" s="1"/>
  <c r="M10" i="37" s="1"/>
  <c r="G20" i="35"/>
  <c r="N9" i="37" s="1"/>
  <c r="G19" i="35"/>
  <c r="R19" i="35" s="1"/>
  <c r="G18" i="35"/>
  <c r="H18" i="35" s="1"/>
  <c r="M7" i="37" s="1"/>
  <c r="G17" i="35"/>
  <c r="N6" i="37" s="1"/>
  <c r="G16" i="35"/>
  <c r="R16" i="35" s="1"/>
  <c r="G15" i="35"/>
  <c r="R15" i="35" s="1"/>
  <c r="G14" i="35"/>
  <c r="R14" i="35" s="1"/>
  <c r="G13" i="35"/>
  <c r="R13" i="35" s="1"/>
  <c r="G12" i="35"/>
  <c r="H12" i="35" s="1"/>
  <c r="E15" i="37" s="1"/>
  <c r="G11" i="35"/>
  <c r="H11" i="35" s="1"/>
  <c r="E14" i="37" s="1"/>
  <c r="G10" i="35"/>
  <c r="R10" i="35" s="1"/>
  <c r="G9" i="35"/>
  <c r="H9" i="35" s="1"/>
  <c r="E12" i="37" s="1"/>
  <c r="G8" i="35"/>
  <c r="H8" i="35" s="1"/>
  <c r="E11" i="37" s="1"/>
  <c r="G7" i="35"/>
  <c r="F10" i="37" s="1"/>
  <c r="G6" i="35"/>
  <c r="F9" i="37" s="1"/>
  <c r="G5" i="35"/>
  <c r="H5" i="35" s="1"/>
  <c r="E8" i="37" s="1"/>
  <c r="G4" i="35"/>
  <c r="R4" i="35" s="1"/>
  <c r="G3" i="35"/>
  <c r="R3" i="35" s="1"/>
  <c r="G2" i="35"/>
  <c r="F5" i="37" s="1"/>
  <c r="D31" i="35"/>
  <c r="Q20" i="37" s="1"/>
  <c r="D30" i="35"/>
  <c r="Q19" i="37" s="1"/>
  <c r="D29" i="35"/>
  <c r="D28" i="35"/>
  <c r="Q17" i="37" s="1"/>
  <c r="D27" i="35"/>
  <c r="Q16" i="37" s="1"/>
  <c r="D26" i="35"/>
  <c r="D25" i="35"/>
  <c r="Q14" i="37" s="1"/>
  <c r="D24" i="35"/>
  <c r="Q13" i="37" s="1"/>
  <c r="D23" i="35"/>
  <c r="Q12" i="37" s="1"/>
  <c r="D22" i="35"/>
  <c r="Q11" i="37" s="1"/>
  <c r="D21" i="35"/>
  <c r="D20" i="35"/>
  <c r="Q9" i="37" s="1"/>
  <c r="D19" i="35"/>
  <c r="Q8" i="37" s="1"/>
  <c r="D18" i="35"/>
  <c r="Q7" i="37" s="1"/>
  <c r="D17" i="35"/>
  <c r="Q6" i="37" s="1"/>
  <c r="F16" i="35"/>
  <c r="P16" i="35" s="1"/>
  <c r="D16" i="35"/>
  <c r="Q5" i="37" s="1"/>
  <c r="F15" i="35"/>
  <c r="P15" i="35" s="1"/>
  <c r="D15" i="35"/>
  <c r="I18" i="37" s="1"/>
  <c r="C15" i="35"/>
  <c r="B18" i="37" s="1"/>
  <c r="B15" i="35"/>
  <c r="A18" i="37" s="1"/>
  <c r="F14" i="35"/>
  <c r="D14" i="35"/>
  <c r="I17" i="37" s="1"/>
  <c r="C14" i="35"/>
  <c r="B17" i="37" s="1"/>
  <c r="B14" i="35"/>
  <c r="A17" i="37" s="1"/>
  <c r="F13" i="35"/>
  <c r="P13" i="35" s="1"/>
  <c r="D13" i="35"/>
  <c r="I16" i="37" s="1"/>
  <c r="C13" i="35"/>
  <c r="B16" i="37" s="1"/>
  <c r="B13" i="35"/>
  <c r="A16" i="37" s="1"/>
  <c r="F12" i="35"/>
  <c r="P12" i="35" s="1"/>
  <c r="D12" i="35"/>
  <c r="C12" i="35"/>
  <c r="B15" i="37" s="1"/>
  <c r="B12" i="35"/>
  <c r="A15" i="37" s="1"/>
  <c r="F11" i="35"/>
  <c r="D11" i="35"/>
  <c r="C11" i="35"/>
  <c r="B14" i="37" s="1"/>
  <c r="B11" i="35"/>
  <c r="A14" i="37" s="1"/>
  <c r="F10" i="35"/>
  <c r="P10" i="35" s="1"/>
  <c r="D10" i="35"/>
  <c r="I13" i="37" s="1"/>
  <c r="C10" i="35"/>
  <c r="B13" i="37" s="1"/>
  <c r="B10" i="35"/>
  <c r="A13" i="37" s="1"/>
  <c r="F9" i="35"/>
  <c r="P9" i="35" s="1"/>
  <c r="D9" i="35"/>
  <c r="C9" i="35"/>
  <c r="B12" i="37" s="1"/>
  <c r="B9" i="35"/>
  <c r="A12" i="37" s="1"/>
  <c r="F8" i="35"/>
  <c r="P8" i="35" s="1"/>
  <c r="D8" i="35"/>
  <c r="I11" i="37" s="1"/>
  <c r="C8" i="35"/>
  <c r="B11" i="37" s="1"/>
  <c r="B8" i="35"/>
  <c r="A11" i="37" s="1"/>
  <c r="F7" i="35"/>
  <c r="P7" i="35" s="1"/>
  <c r="D7" i="35"/>
  <c r="C7" i="35"/>
  <c r="B10" i="37" s="1"/>
  <c r="B7" i="35"/>
  <c r="A10" i="37" s="1"/>
  <c r="F6" i="35"/>
  <c r="P6" i="35" s="1"/>
  <c r="D6" i="35"/>
  <c r="I9" i="37" s="1"/>
  <c r="C6" i="35"/>
  <c r="B9" i="37" s="1"/>
  <c r="B6" i="35"/>
  <c r="A9" i="37" s="1"/>
  <c r="F5" i="35"/>
  <c r="P5" i="35" s="1"/>
  <c r="D5" i="35"/>
  <c r="C5" i="35"/>
  <c r="B8" i="37" s="1"/>
  <c r="B5" i="35"/>
  <c r="A8" i="37" s="1"/>
  <c r="F4" i="35"/>
  <c r="D4" i="35"/>
  <c r="I7" i="37" s="1"/>
  <c r="C4" i="35"/>
  <c r="B7" i="37" s="1"/>
  <c r="B4" i="35"/>
  <c r="A7" i="37" s="1"/>
  <c r="F3" i="35"/>
  <c r="P3" i="35" s="1"/>
  <c r="D3" i="35"/>
  <c r="C3" i="35"/>
  <c r="B6" i="37" s="1"/>
  <c r="B3" i="35"/>
  <c r="A6" i="37" s="1"/>
  <c r="F2" i="35"/>
  <c r="P2" i="35" s="1"/>
  <c r="D2" i="35"/>
  <c r="I5" i="37" s="1"/>
  <c r="K2" i="35"/>
  <c r="C2" i="35"/>
  <c r="B5" i="37" s="1"/>
  <c r="B2" i="35"/>
  <c r="A5" i="37" s="1"/>
  <c r="B41" i="33"/>
  <c r="N12" i="37"/>
  <c r="K8" i="35"/>
  <c r="K9" i="35"/>
  <c r="K11" i="35"/>
  <c r="K31" i="35"/>
  <c r="N10" i="37"/>
  <c r="K17" i="35"/>
  <c r="L17" i="35" s="1"/>
  <c r="K14" i="35"/>
  <c r="P11" i="35"/>
  <c r="K7" i="35"/>
  <c r="K23" i="35"/>
  <c r="L23" i="35" s="1"/>
  <c r="K12" i="37" s="1"/>
  <c r="K22" i="35"/>
  <c r="H19" i="35"/>
  <c r="M8" i="37" s="1"/>
  <c r="K19" i="35"/>
  <c r="L19" i="35" s="1"/>
  <c r="F16" i="37"/>
  <c r="K13" i="35"/>
  <c r="K12" i="35"/>
  <c r="P14" i="35"/>
  <c r="H13" i="35"/>
  <c r="E16" i="37" s="1"/>
  <c r="R29" i="35"/>
  <c r="P21" i="35"/>
  <c r="H6" i="35" l="1"/>
  <c r="E9" i="37" s="1"/>
  <c r="F8" i="37"/>
  <c r="R6" i="35"/>
  <c r="H29" i="35"/>
  <c r="M18" i="37" s="1"/>
  <c r="L11" i="35"/>
  <c r="C14" i="37" s="1"/>
  <c r="R5" i="35"/>
  <c r="L9" i="35"/>
  <c r="C12" i="37" s="1"/>
  <c r="R23" i="35"/>
  <c r="R7" i="35"/>
  <c r="I26" i="35"/>
  <c r="K26" i="35" s="1"/>
  <c r="L26" i="35" s="1"/>
  <c r="K15" i="37" s="1"/>
  <c r="R17" i="35"/>
  <c r="I27" i="35"/>
  <c r="K27" i="35" s="1"/>
  <c r="L27" i="35" s="1"/>
  <c r="K16" i="37" s="1"/>
  <c r="R18" i="35"/>
  <c r="L14" i="35"/>
  <c r="C17" i="37" s="1"/>
  <c r="L12" i="35"/>
  <c r="H27" i="35"/>
  <c r="M16" i="37" s="1"/>
  <c r="R20" i="35"/>
  <c r="I21" i="35"/>
  <c r="K21" i="35" s="1"/>
  <c r="L21" i="35" s="1"/>
  <c r="J21" i="35" s="1"/>
  <c r="I31" i="35"/>
  <c r="H20" i="35"/>
  <c r="M9" i="37" s="1"/>
  <c r="L8" i="35"/>
  <c r="J8" i="35" s="1"/>
  <c r="N7" i="37"/>
  <c r="F6" i="37"/>
  <c r="I18" i="35"/>
  <c r="R12" i="35"/>
  <c r="L2" i="35"/>
  <c r="C5" i="37" s="1"/>
  <c r="R27" i="35"/>
  <c r="I12" i="35"/>
  <c r="F13" i="37"/>
  <c r="H10" i="35"/>
  <c r="E13" i="37" s="1"/>
  <c r="N14" i="37"/>
  <c r="L13" i="35"/>
  <c r="C16" i="37" s="1"/>
  <c r="I25" i="35"/>
  <c r="K25" i="35" s="1"/>
  <c r="L25" i="35" s="1"/>
  <c r="K14" i="37" s="1"/>
  <c r="I28" i="35"/>
  <c r="K28" i="35" s="1"/>
  <c r="L28" i="35" s="1"/>
  <c r="K17" i="37" s="1"/>
  <c r="R24" i="35"/>
  <c r="R9" i="35"/>
  <c r="H17" i="35"/>
  <c r="M6" i="37" s="1"/>
  <c r="F12" i="37"/>
  <c r="R21" i="35"/>
  <c r="I2" i="35"/>
  <c r="I19" i="35"/>
  <c r="I17" i="35"/>
  <c r="J23" i="35"/>
  <c r="I24" i="35"/>
  <c r="K24" i="35" s="1"/>
  <c r="L24" i="35" s="1"/>
  <c r="K13" i="37" s="1"/>
  <c r="H14" i="35"/>
  <c r="E17" i="37" s="1"/>
  <c r="L18" i="35"/>
  <c r="J18" i="35" s="1"/>
  <c r="L22" i="35"/>
  <c r="K11" i="37" s="1"/>
  <c r="H15" i="35"/>
  <c r="E18" i="37" s="1"/>
  <c r="I29" i="35"/>
  <c r="K29" i="35" s="1"/>
  <c r="L29" i="35" s="1"/>
  <c r="K18" i="37" s="1"/>
  <c r="L31" i="35"/>
  <c r="K20" i="37" s="1"/>
  <c r="I16" i="35"/>
  <c r="K16" i="35" s="1"/>
  <c r="L16" i="35" s="1"/>
  <c r="K5" i="37" s="1"/>
  <c r="I22" i="35"/>
  <c r="F17" i="37"/>
  <c r="I13" i="35"/>
  <c r="I6" i="35"/>
  <c r="K6" i="35" s="1"/>
  <c r="L6" i="35" s="1"/>
  <c r="C9" i="37" s="1"/>
  <c r="L7" i="35"/>
  <c r="C10" i="37" s="1"/>
  <c r="I3" i="35"/>
  <c r="K3" i="35" s="1"/>
  <c r="L3" i="35" s="1"/>
  <c r="C6" i="37" s="1"/>
  <c r="I5" i="35"/>
  <c r="K5" i="35" s="1"/>
  <c r="L5" i="35" s="1"/>
  <c r="C8" i="37" s="1"/>
  <c r="I9" i="35"/>
  <c r="I14" i="35"/>
  <c r="R8" i="35"/>
  <c r="F15" i="37"/>
  <c r="H16" i="35"/>
  <c r="M5" i="37" s="1"/>
  <c r="P24" i="35"/>
  <c r="P31" i="35"/>
  <c r="F11" i="37"/>
  <c r="N5" i="37"/>
  <c r="I11" i="35"/>
  <c r="H2" i="35"/>
  <c r="E5" i="37" s="1"/>
  <c r="I10" i="35"/>
  <c r="K10" i="35" s="1"/>
  <c r="L10" i="35" s="1"/>
  <c r="I4" i="35"/>
  <c r="K4" i="35" s="1"/>
  <c r="L4" i="35" s="1"/>
  <c r="C7" i="37" s="1"/>
  <c r="H7" i="35"/>
  <c r="E10" i="37" s="1"/>
  <c r="Q10" i="37"/>
  <c r="R2" i="35"/>
  <c r="F14" i="37"/>
  <c r="R11" i="35"/>
  <c r="I7" i="35"/>
  <c r="H4" i="35"/>
  <c r="E7" i="37" s="1"/>
  <c r="F18" i="37"/>
  <c r="I30" i="35"/>
  <c r="K30" i="35" s="1"/>
  <c r="L30" i="35" s="1"/>
  <c r="K19" i="37" s="1"/>
  <c r="Q18" i="37"/>
  <c r="I23" i="35"/>
  <c r="I20" i="35"/>
  <c r="K20" i="35" s="1"/>
  <c r="L20" i="35" s="1"/>
  <c r="K9" i="37" s="1"/>
  <c r="M12" i="37"/>
  <c r="J19" i="35"/>
  <c r="J9" i="35"/>
  <c r="M20" i="37"/>
  <c r="J12" i="35"/>
  <c r="C15" i="37"/>
  <c r="K6" i="37"/>
  <c r="R30" i="35"/>
  <c r="R31" i="35"/>
  <c r="N8" i="37"/>
  <c r="F7" i="37"/>
  <c r="H24" i="35"/>
  <c r="M13" i="37" s="1"/>
  <c r="I6" i="37"/>
  <c r="P4" i="35"/>
  <c r="I10" i="37"/>
  <c r="I12" i="37"/>
  <c r="I14" i="37"/>
  <c r="I15" i="37"/>
  <c r="Q15" i="37"/>
  <c r="H22" i="35"/>
  <c r="M11" i="37" s="1"/>
  <c r="R26" i="35"/>
  <c r="N19" i="37"/>
  <c r="N20" i="37"/>
  <c r="P18" i="35"/>
  <c r="I15" i="35"/>
  <c r="K15" i="35" s="1"/>
  <c r="L15" i="35" s="1"/>
  <c r="C18" i="37" s="1"/>
  <c r="H28" i="35"/>
  <c r="H25" i="35"/>
  <c r="M14" i="37" s="1"/>
  <c r="I8" i="37"/>
  <c r="K8" i="37"/>
  <c r="N11" i="37"/>
  <c r="H26" i="35"/>
  <c r="M15" i="37" s="1"/>
  <c r="H3" i="35"/>
  <c r="E6" i="37" s="1"/>
  <c r="N17" i="37"/>
  <c r="I8" i="35"/>
  <c r="J27" i="35" l="1"/>
  <c r="J11" i="35"/>
  <c r="C11" i="37"/>
  <c r="J13" i="35"/>
  <c r="J31" i="35"/>
  <c r="K10" i="37"/>
  <c r="J29" i="35"/>
  <c r="J20" i="35"/>
  <c r="J6" i="35"/>
  <c r="J5" i="35"/>
  <c r="J14" i="35"/>
  <c r="J17" i="35"/>
  <c r="J30" i="35"/>
  <c r="J4" i="35"/>
  <c r="J15" i="35"/>
  <c r="K7" i="37"/>
  <c r="J16" i="35"/>
  <c r="J7" i="35"/>
  <c r="J2" i="35"/>
  <c r="C13" i="37"/>
  <c r="J10" i="35"/>
  <c r="J25" i="35"/>
  <c r="J3" i="35"/>
  <c r="J22" i="35"/>
  <c r="J24" i="35"/>
  <c r="J26" i="35"/>
  <c r="J28" i="35"/>
  <c r="M17" i="37"/>
</calcChain>
</file>

<file path=xl/sharedStrings.xml><?xml version="1.0" encoding="utf-8"?>
<sst xmlns="http://schemas.openxmlformats.org/spreadsheetml/2006/main" count="311" uniqueCount="159">
  <si>
    <t>CÓDIGO ATC</t>
  </si>
  <si>
    <t>PRINCIPIO ACTIVO</t>
  </si>
  <si>
    <t>PRESENTACIÓN</t>
  </si>
  <si>
    <t>C01DA</t>
  </si>
  <si>
    <t>NITROGLICERINA</t>
  </si>
  <si>
    <t>A03FA01</t>
  </si>
  <si>
    <t>METOCLOPRAMIDA</t>
  </si>
  <si>
    <t>A07DA03</t>
  </si>
  <si>
    <t>LOPERAMIDA</t>
  </si>
  <si>
    <t>N02BE01</t>
  </si>
  <si>
    <t>PARACETAMOL</t>
  </si>
  <si>
    <t>N02BB02</t>
  </si>
  <si>
    <t>METAMIZOL</t>
  </si>
  <si>
    <t>R06AA</t>
  </si>
  <si>
    <t>DIMENHIDRINATO</t>
  </si>
  <si>
    <t>ALGELDRATO+HIDRÓXIDO DE MAGNESIO</t>
  </si>
  <si>
    <t>D08AJ</t>
  </si>
  <si>
    <t>Cantidad a Bordo</t>
  </si>
  <si>
    <t>Cantidad Exigida</t>
  </si>
  <si>
    <t>CADUCIDAD</t>
  </si>
  <si>
    <t>A02AD</t>
  </si>
  <si>
    <t>Firma y Sello del responsable de la revisión</t>
  </si>
  <si>
    <t>D08AG02</t>
  </si>
  <si>
    <t>Control</t>
  </si>
  <si>
    <t>sin fecha de caducidad</t>
  </si>
  <si>
    <t>CADUCADO</t>
  </si>
  <si>
    <t>PROXIMO A CADUCAR</t>
  </si>
  <si>
    <t>EN FECHA</t>
  </si>
  <si>
    <t>Nombre del Buque</t>
  </si>
  <si>
    <t>Nombre del propietario o empresa armadora</t>
  </si>
  <si>
    <t>Puerto base</t>
  </si>
  <si>
    <t>Matrícula</t>
  </si>
  <si>
    <t>N.I.B.</t>
  </si>
  <si>
    <t>Nombre y apellidos del Responsable Sanitario a Bordo (RSB)</t>
  </si>
  <si>
    <t>DATOS IDENTIFICATIVOS DEL BUQUE</t>
  </si>
  <si>
    <t>D.N.I./N.I.E./Pasaporte del Responsable Sanitario a Bordo (RSB)</t>
  </si>
  <si>
    <t>Firma del responsable sanitario a bordo (RSB)</t>
  </si>
  <si>
    <t>Firma del responsable de sanitario a bordo</t>
  </si>
  <si>
    <t>fecha del control:</t>
  </si>
  <si>
    <t>- 2 -</t>
  </si>
  <si>
    <t>Observaciones del responsable de la revisión (ISM)</t>
  </si>
  <si>
    <t>POVIDONA</t>
  </si>
  <si>
    <t>ALCOHOL DE 70°</t>
  </si>
  <si>
    <t>CORTICOIDE + OTROS</t>
  </si>
  <si>
    <t>APÓSITOS ADHESIVOS PLÁSTICOS. Rollo de 6 cm. x 1 m</t>
  </si>
  <si>
    <t>SUTURAS ADHESIVAS. Paquete de 6 mm x 102 mm.</t>
  </si>
  <si>
    <t>FÉRULAS DE ALUMINIO MALEABLE PARA DEDOS 2 cm. x 50 cm.</t>
  </si>
  <si>
    <t>MATERIAL MÉDICO</t>
  </si>
  <si>
    <t>Observaciones:</t>
  </si>
  <si>
    <t>caja</t>
  </si>
  <si>
    <t>envase</t>
  </si>
  <si>
    <t>unidad</t>
  </si>
  <si>
    <t>unidades</t>
  </si>
  <si>
    <t>Estado de la dotación</t>
  </si>
  <si>
    <t>MATERIAL SANITARIO</t>
  </si>
  <si>
    <t>SITUACIÓN</t>
  </si>
  <si>
    <t>ESPARADRAPO HIPOALERGÉNICO de  5 cm. x 10 m</t>
  </si>
  <si>
    <t>GASAS GRASAS de 7 cm. x 9 cm. Caja con 20 sobres</t>
  </si>
  <si>
    <t>paquete</t>
  </si>
  <si>
    <t>ejemplar</t>
  </si>
  <si>
    <t>pares</t>
  </si>
  <si>
    <t>GUÍA SANITARIA A BORDO</t>
  </si>
  <si>
    <t>APÓSITOS AUTOADHESIVOS ESTÉRILES de 8 cm. x 10 cm. Caja con 5 unidades</t>
  </si>
  <si>
    <t>GELATINA HEMOSTÁTICA esponja 200 x 70 x 0,5 mm.</t>
  </si>
  <si>
    <r>
      <t xml:space="preserve">REVISIÓN DEL BOTIQUÍN  C   </t>
    </r>
    <r>
      <rPr>
        <b/>
        <sz val="11"/>
        <color indexed="62"/>
        <rFont val="Arial Narrow"/>
        <family val="2"/>
      </rPr>
      <t xml:space="preserve">(hasta </t>
    </r>
    <r>
      <rPr>
        <b/>
        <sz val="14"/>
        <color indexed="62"/>
        <rFont val="Arial Narrow"/>
        <family val="2"/>
      </rPr>
      <t>10</t>
    </r>
    <r>
      <rPr>
        <b/>
        <sz val="11"/>
        <color indexed="62"/>
        <rFont val="Arial Narrow"/>
        <family val="2"/>
      </rPr>
      <t xml:space="preserve"> MN)</t>
    </r>
  </si>
  <si>
    <r>
      <t xml:space="preserve">CONTROL DEL CONTENIDO DEL BOTIQUÍN TIPO </t>
    </r>
    <r>
      <rPr>
        <sz val="20"/>
        <color indexed="56"/>
        <rFont val="Arial Black"/>
        <family val="2"/>
      </rPr>
      <t>C</t>
    </r>
    <r>
      <rPr>
        <sz val="14"/>
        <color indexed="56"/>
        <rFont val="Arial Black"/>
        <family val="2"/>
      </rPr>
      <t xml:space="preserve"> HASTA 10 MN</t>
    </r>
  </si>
  <si>
    <t>CODIGO ATC</t>
  </si>
  <si>
    <t>PRESENTACION</t>
  </si>
  <si>
    <t>ce0</t>
  </si>
  <si>
    <t>ce_ud0</t>
  </si>
  <si>
    <t>cab0</t>
  </si>
  <si>
    <t>ce_menos_cab</t>
  </si>
  <si>
    <t>Aux01existencias</t>
  </si>
  <si>
    <t>Existencias</t>
  </si>
  <si>
    <t>id</t>
  </si>
  <si>
    <t>ce</t>
  </si>
  <si>
    <t>ce_ud</t>
  </si>
  <si>
    <t>cab</t>
  </si>
  <si>
    <t>ud_rep</t>
  </si>
  <si>
    <t>f_cadu</t>
  </si>
  <si>
    <t>orden</t>
  </si>
  <si>
    <t>codigo</t>
  </si>
  <si>
    <t>PA_MS</t>
  </si>
  <si>
    <t>Presenta</t>
  </si>
  <si>
    <t>observa</t>
  </si>
  <si>
    <t>-&gt;</t>
  </si>
  <si>
    <t>Nº Uds. a REPONER</t>
  </si>
  <si>
    <t>Fecha del Control:</t>
  </si>
  <si>
    <t>COMPRESAS DE GASA ESTÉRILES de 20 cm. x 20 cm.</t>
  </si>
  <si>
    <t>APÓSITOS AUTOADHESIVOS ESTÉRILES de 8 cm. x 10 cm.</t>
  </si>
  <si>
    <t>C10PA01</t>
  </si>
  <si>
    <t>C10PA02</t>
  </si>
  <si>
    <t>C10PA03</t>
  </si>
  <si>
    <t>C10PA04</t>
  </si>
  <si>
    <t>C10PA05</t>
  </si>
  <si>
    <t>C10PA06</t>
  </si>
  <si>
    <t>C10PA07</t>
  </si>
  <si>
    <t>C10PA08</t>
  </si>
  <si>
    <t>C10PA09</t>
  </si>
  <si>
    <t>C10PA10</t>
  </si>
  <si>
    <t>C10PA11</t>
  </si>
  <si>
    <t>C10PA12</t>
  </si>
  <si>
    <t>C10PA13</t>
  </si>
  <si>
    <t>C10PA14</t>
  </si>
  <si>
    <t>C10MS01</t>
  </si>
  <si>
    <t>C10MS02</t>
  </si>
  <si>
    <t>C10MS03</t>
  </si>
  <si>
    <t>C10MS04</t>
  </si>
  <si>
    <t>C10MS05</t>
  </si>
  <si>
    <t>C10MS06</t>
  </si>
  <si>
    <t>C10MS07</t>
  </si>
  <si>
    <t>C10MS08</t>
  </si>
  <si>
    <t>C10MS09</t>
  </si>
  <si>
    <t>C10MS10</t>
  </si>
  <si>
    <t>C10MS11</t>
  </si>
  <si>
    <t>C10MS12</t>
  </si>
  <si>
    <t>C10MS13</t>
  </si>
  <si>
    <t>C10MS14</t>
  </si>
  <si>
    <t>C10MS15</t>
  </si>
  <si>
    <t>C10MS16</t>
  </si>
  <si>
    <t/>
  </si>
  <si>
    <t>C01CA24</t>
  </si>
  <si>
    <t>EPINEFRINA</t>
  </si>
  <si>
    <t>M01AB05</t>
  </si>
  <si>
    <t>DICLOFENACO SODICO</t>
  </si>
  <si>
    <t>D08AC</t>
  </si>
  <si>
    <t>CLORHEXIDINA</t>
  </si>
  <si>
    <t>SOLUCIÓN ANTISÉPTICA para higiene de manos.</t>
  </si>
  <si>
    <t>Sobres o frasco 50 ml.</t>
  </si>
  <si>
    <t>Gel de 30 g.</t>
  </si>
  <si>
    <t>1 mg. jeringa precargada 1 ml.</t>
  </si>
  <si>
    <t>0,8 mg. 30 comp.</t>
  </si>
  <si>
    <t xml:space="preserve"> 600/300 mg. por comp. - 40 comp.</t>
  </si>
  <si>
    <t xml:space="preserve"> 2 mg. 20 cápsulas</t>
  </si>
  <si>
    <t>575 mg. 10 cápsulas</t>
  </si>
  <si>
    <t>1 g. 30 comp</t>
  </si>
  <si>
    <t>10 unidosis 5 ml.</t>
  </si>
  <si>
    <t>Solución 50 ml.</t>
  </si>
  <si>
    <t>Solución tópica 1%. Frasco 25 ml.</t>
  </si>
  <si>
    <t>1% gel tópico  60 g.</t>
  </si>
  <si>
    <t xml:space="preserve"> 50 mg. 12 comp.</t>
  </si>
  <si>
    <t>10 mg. 30 comp.</t>
  </si>
  <si>
    <t>CÁNULA PARA REANIMACIÓN BOCA A BOCA. TUBO DE GUEDEL núm. 3</t>
  </si>
  <si>
    <t>CÁNULA PARA REANIMACIÓN BOCA A BOCA. TUBO DE GUEDEL núm. 4</t>
  </si>
  <si>
    <t>VENDAS ELÁSTICAS 7 cm. x 4 m</t>
  </si>
  <si>
    <t>GUANTES DESECHABLES DE VINILO del núm. 8-9</t>
  </si>
  <si>
    <t xml:space="preserve">TIJERA RECTA AGUDA </t>
  </si>
  <si>
    <t xml:space="preserve">PINZAS DE DISECCIÓN RECTAS SIN DIENTES </t>
  </si>
  <si>
    <t>tira</t>
  </si>
  <si>
    <t xml:space="preserve">CABESTRILLO o VENDA TRIANGULAR </t>
  </si>
  <si>
    <t>Caja con 25 unidades</t>
  </si>
  <si>
    <t>Caja con 5 unidades</t>
  </si>
  <si>
    <t>COMPRESAS DE GASA ESTÉRILES de 20 cm. x 20 cm. Caja con 25 unidades</t>
  </si>
  <si>
    <t>1 g. 30 comp.</t>
  </si>
  <si>
    <t>ESPARADRAPO HIPOALERGÉNICO de  5 cm. x 10 m.</t>
  </si>
  <si>
    <t>VENDAS ELÁSTICAS 7 cm. x 4 m.</t>
  </si>
  <si>
    <t>APÓSITOS ADHESIVOS PLÁSTICOS. Rollo de 6 cm. x 1 m.</t>
  </si>
  <si>
    <t>Orden PRE/2315/2015</t>
  </si>
  <si>
    <t>- 1 -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</si>
</sst>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yy"/>
    <numFmt numFmtId="165" formatCode="#,##0;[Red]#,##0"/>
  </numFmts>
  <fonts count="39" x14ac:knownFonts="1">
    <font>
      <sz val="10"/>
      <color theme="1"/>
      <name val="Bookman Old Style"/>
      <family val="2"/>
    </font>
    <font>
      <sz val="11"/>
      <name val="Arial Narrow"/>
      <family val="2"/>
    </font>
    <font>
      <sz val="10"/>
      <name val="Arial Narrow"/>
      <family val="2"/>
    </font>
    <font>
      <sz val="20"/>
      <color indexed="56"/>
      <name val="Arial Black"/>
      <family val="2"/>
    </font>
    <font>
      <sz val="14"/>
      <color indexed="56"/>
      <name val="Arial Black"/>
      <family val="2"/>
    </font>
    <font>
      <b/>
      <sz val="14"/>
      <color indexed="62"/>
      <name val="Arial Narrow"/>
      <family val="2"/>
    </font>
    <font>
      <b/>
      <sz val="11"/>
      <color indexed="62"/>
      <name val="Arial Narrow"/>
      <family val="2"/>
    </font>
    <font>
      <i/>
      <sz val="12"/>
      <name val="Arial Narrow"/>
      <family val="2"/>
    </font>
    <font>
      <sz val="8"/>
      <color theme="1"/>
      <name val="Arial Narrow"/>
      <family val="2"/>
    </font>
    <font>
      <sz val="16"/>
      <color theme="3"/>
      <name val="Arial Narrow"/>
      <family val="2"/>
    </font>
    <font>
      <sz val="10"/>
      <color theme="3"/>
      <name val="Arial Narrow"/>
      <family val="2"/>
    </font>
    <font>
      <sz val="10"/>
      <color theme="1"/>
      <name val="Cambria"/>
      <family val="1"/>
      <scheme val="maj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Bookman Old Style"/>
      <family val="2"/>
    </font>
    <font>
      <sz val="10"/>
      <color theme="2" tint="-9.9978637043366805E-2"/>
      <name val="Arial Narrow"/>
      <family val="2"/>
    </font>
    <font>
      <sz val="11"/>
      <color theme="2" tint="-9.9978637043366805E-2"/>
      <name val="Arial Narrow"/>
      <family val="2"/>
    </font>
    <font>
      <i/>
      <u/>
      <sz val="8"/>
      <color theme="1"/>
      <name val="Arial Narrow"/>
      <family val="2"/>
    </font>
    <font>
      <sz val="10"/>
      <color theme="3" tint="-0.249977111117893"/>
      <name val="Arial Narrow"/>
      <family val="2"/>
    </font>
    <font>
      <sz val="12"/>
      <color theme="1"/>
      <name val="Arial Narrow"/>
      <family val="2"/>
    </font>
    <font>
      <i/>
      <u/>
      <sz val="12"/>
      <color theme="1"/>
      <name val="Arial Narrow"/>
      <family val="2"/>
    </font>
    <font>
      <sz val="12"/>
      <color theme="1"/>
      <name val="Courier New"/>
      <family val="3"/>
    </font>
    <font>
      <sz val="14"/>
      <color theme="1"/>
      <name val="Arial Narrow"/>
      <family val="2"/>
    </font>
    <font>
      <sz val="18"/>
      <color theme="1"/>
      <name val="Arial Narrow"/>
      <family val="2"/>
    </font>
    <font>
      <sz val="10"/>
      <color theme="1"/>
      <name val="Courier New"/>
      <family val="3"/>
    </font>
    <font>
      <sz val="11"/>
      <color theme="3" tint="-0.249977111117893"/>
      <name val="Arial Narrow"/>
      <family val="2"/>
    </font>
    <font>
      <sz val="10"/>
      <color theme="0"/>
      <name val="Arial Narrow"/>
      <family val="2"/>
    </font>
    <font>
      <b/>
      <sz val="11"/>
      <color theme="3" tint="-0.249977111117893"/>
      <name val="Arial Narrow"/>
      <family val="2"/>
    </font>
    <font>
      <b/>
      <sz val="10"/>
      <color theme="3" tint="-0.249977111117893"/>
      <name val="Arial Narrow"/>
      <family val="2"/>
    </font>
    <font>
      <sz val="8"/>
      <color theme="0"/>
      <name val="Arial Narrow"/>
      <family val="2"/>
    </font>
    <font>
      <sz val="11"/>
      <color theme="3" tint="-0.499984740745262"/>
      <name val="Arial Narrow"/>
      <family val="2"/>
    </font>
    <font>
      <i/>
      <sz val="14"/>
      <color theme="3" tint="-0.499984740745262"/>
      <name val="Arial Narrow"/>
      <family val="2"/>
    </font>
    <font>
      <sz val="14"/>
      <color theme="3"/>
      <name val="Arial Black"/>
      <family val="2"/>
    </font>
    <font>
      <sz val="16"/>
      <color theme="1"/>
      <name val="Arial Narrow"/>
      <family val="2"/>
    </font>
    <font>
      <b/>
      <sz val="14"/>
      <color rgb="FF333399"/>
      <name val="Arial Narrow"/>
      <family val="2"/>
    </font>
    <font>
      <i/>
      <sz val="9"/>
      <color theme="1"/>
      <name val="Arial Narrow"/>
      <family val="2"/>
    </font>
    <font>
      <i/>
      <u/>
      <sz val="14"/>
      <color theme="1"/>
      <name val="Arial Narrow"/>
      <family val="2"/>
    </font>
    <font>
      <sz val="9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7B21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hair">
        <color theme="3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dotted">
        <color theme="3"/>
      </bottom>
      <diagonal/>
    </border>
    <border>
      <left/>
      <right/>
      <top style="dotted">
        <color theme="3"/>
      </top>
      <bottom style="dotted">
        <color theme="3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/>
      <right/>
      <top style="thin">
        <color theme="3" tint="-0.249977111117893"/>
      </top>
      <bottom/>
      <diagonal/>
    </border>
    <border>
      <left/>
      <right style="thin">
        <color theme="3" tint="-0.249977111117893"/>
      </right>
      <top/>
      <bottom/>
      <diagonal/>
    </border>
    <border>
      <left style="thin">
        <color theme="3" tint="-0.249977111117893"/>
      </left>
      <right/>
      <top style="dotted">
        <color theme="3"/>
      </top>
      <bottom style="dotted">
        <color theme="3"/>
      </bottom>
      <diagonal/>
    </border>
    <border>
      <left style="thin">
        <color theme="3" tint="-0.249977111117893"/>
      </left>
      <right/>
      <top/>
      <bottom style="hair">
        <color theme="3"/>
      </bottom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/>
      <right/>
      <top/>
      <bottom style="thin">
        <color theme="3" tint="-0.249977111117893"/>
      </bottom>
      <diagonal/>
    </border>
    <border>
      <left/>
      <right/>
      <top style="dotted">
        <color theme="3"/>
      </top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4" tint="0.39997558519241921"/>
      </left>
      <right/>
      <top style="thin">
        <color theme="3" tint="-0.249977111117893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-0.499984740745262"/>
      </bottom>
      <diagonal/>
    </border>
    <border>
      <left/>
      <right/>
      <top style="thin">
        <color theme="4" tint="0.39997558519241921"/>
      </top>
      <bottom style="thin">
        <color theme="4" tint="-0.499984740745262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-0.499984740745262"/>
      </bottom>
      <diagonal/>
    </border>
    <border>
      <left style="thin">
        <color theme="4" tint="0.39997558519241921"/>
      </left>
      <right style="thin">
        <color theme="4" tint="-0.49998474074526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-0.499984740745262"/>
      </right>
      <top style="thin">
        <color theme="4" tint="0.39997558519241921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0.39997558519241921"/>
      </right>
      <top/>
      <bottom style="thin">
        <color theme="3" tint="-0.249977111117893"/>
      </bottom>
      <diagonal/>
    </border>
    <border>
      <left style="thin">
        <color theme="4" tint="0.39997558519241921"/>
      </left>
      <right style="thin">
        <color theme="4" tint="-0.499984740745262"/>
      </right>
      <top/>
      <bottom style="thin">
        <color theme="3" tint="-0.249977111117893"/>
      </bottom>
      <diagonal/>
    </border>
    <border>
      <left/>
      <right style="thin">
        <color theme="4" tint="-0.499984740745262"/>
      </right>
      <top/>
      <bottom style="thin">
        <color theme="3" tint="-0.249977111117893"/>
      </bottom>
      <diagonal/>
    </border>
    <border>
      <left/>
      <right/>
      <top style="thin">
        <color theme="3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0.39997558519241921"/>
      </right>
      <top style="thin">
        <color theme="4" tint="-0.499984740745262"/>
      </top>
      <bottom style="thin">
        <color theme="3" tint="-0.249977111117893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-0.499984740745262"/>
      </top>
      <bottom style="thin">
        <color theme="3" tint="-0.249977111117893"/>
      </bottom>
      <diagonal/>
    </border>
    <border>
      <left style="thin">
        <color theme="4" tint="0.39997558519241921"/>
      </left>
      <right style="thin">
        <color theme="3"/>
      </right>
      <top style="thin">
        <color theme="4" tint="-0.499984740745262"/>
      </top>
      <bottom style="thin">
        <color theme="3" tint="-0.249977111117893"/>
      </bottom>
      <diagonal/>
    </border>
    <border>
      <left style="thin">
        <color theme="3"/>
      </left>
      <right style="thin">
        <color theme="4" tint="-0.499984740745262"/>
      </right>
      <top style="thin">
        <color theme="4" tint="-0.499984740745262"/>
      </top>
      <bottom style="thin">
        <color theme="3" tint="-0.249977111117893"/>
      </bottom>
      <diagonal/>
    </border>
    <border>
      <left style="thin">
        <color theme="3"/>
      </left>
      <right style="thin">
        <color theme="4" tint="-0.499984740745262"/>
      </right>
      <top/>
      <bottom style="thin">
        <color theme="4" tint="0.39997558519241921"/>
      </bottom>
      <diagonal/>
    </border>
    <border>
      <left/>
      <right style="thin">
        <color theme="4" tint="-0.499984740745262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-0.499984740745262"/>
      </right>
      <top style="thin">
        <color theme="4" tint="0.39997558519241921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-0.499984740745262"/>
      </left>
      <right style="thin">
        <color theme="4" tint="0.39997558519241921"/>
      </right>
      <top style="thin">
        <color theme="4" tint="0.39997558519241921"/>
      </top>
      <bottom style="thin">
        <color theme="4" tint="-0.499984740745262"/>
      </bottom>
      <diagonal/>
    </border>
    <border>
      <left style="thin">
        <color theme="3" tint="-0.249977111117893"/>
      </left>
      <right/>
      <top/>
      <bottom style="dotted">
        <color theme="3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-0.499984740745262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4" tint="-0.499984740745262"/>
      </top>
      <bottom/>
      <diagonal/>
    </border>
    <border>
      <left style="thin">
        <color theme="4" tint="0.39997558519241921"/>
      </left>
      <right/>
      <top style="thin">
        <color theme="4" tint="-0.499984740745262"/>
      </top>
      <bottom style="thin">
        <color theme="3" tint="-0.249977111117893"/>
      </bottom>
      <diagonal/>
    </border>
    <border>
      <left/>
      <right/>
      <top style="thin">
        <color theme="4" tint="-0.499984740745262"/>
      </top>
      <bottom style="thin">
        <color theme="3" tint="-0.249977111117893"/>
      </bottom>
      <diagonal/>
    </border>
    <border>
      <left/>
      <right style="thin">
        <color theme="4" tint="0.39997558519241921"/>
      </right>
      <top style="thin">
        <color theme="4" tint="-0.499984740745262"/>
      </top>
      <bottom style="thin">
        <color theme="3" tint="-0.249977111117893"/>
      </bottom>
      <diagonal/>
    </border>
    <border>
      <left style="thin">
        <color theme="4" tint="0.39997558519241921"/>
      </left>
      <right/>
      <top/>
      <bottom style="thin">
        <color theme="3" tint="-0.249977111117893"/>
      </bottom>
      <diagonal/>
    </border>
    <border>
      <left/>
      <right style="thin">
        <color theme="4" tint="0.39997558519241921"/>
      </right>
      <top/>
      <bottom style="thin">
        <color theme="3" tint="-0.249977111117893"/>
      </bottom>
      <diagonal/>
    </border>
    <border>
      <left/>
      <right/>
      <top/>
      <bottom style="hair">
        <color theme="4" tint="-0.249977111117893"/>
      </bottom>
      <diagonal/>
    </border>
    <border>
      <left/>
      <right/>
      <top style="hair">
        <color theme="4" tint="-0.249977111117893"/>
      </top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8" fillId="0" borderId="0" xfId="0" applyNumberFormat="1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/>
    <xf numFmtId="0" fontId="11" fillId="0" borderId="0" xfId="0" applyFont="1" applyBorder="1" applyAlignment="1">
      <alignment horizontal="left" vertical="top" indent="1"/>
    </xf>
    <xf numFmtId="0" fontId="8" fillId="0" borderId="0" xfId="0" applyFont="1" applyProtection="1"/>
    <xf numFmtId="0" fontId="12" fillId="0" borderId="0" xfId="0" applyFont="1" applyBorder="1" applyAlignment="1" applyProtection="1">
      <alignment horizontal="left" vertical="center"/>
    </xf>
    <xf numFmtId="0" fontId="8" fillId="3" borderId="11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164" fontId="13" fillId="3" borderId="1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center"/>
    </xf>
    <xf numFmtId="0" fontId="15" fillId="0" borderId="0" xfId="0" applyFont="1" applyProtection="1"/>
    <xf numFmtId="0" fontId="0" fillId="0" borderId="0" xfId="0" applyProtection="1"/>
    <xf numFmtId="0" fontId="16" fillId="4" borderId="11" xfId="0" applyFont="1" applyFill="1" applyBorder="1" applyAlignment="1" applyProtection="1">
      <alignment horizontal="center" vertical="center" wrapText="1"/>
    </xf>
    <xf numFmtId="164" fontId="17" fillId="4" borderId="1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15" fillId="5" borderId="0" xfId="0" applyFont="1" applyFill="1" applyBorder="1" applyProtection="1"/>
    <xf numFmtId="0" fontId="15" fillId="5" borderId="0" xfId="0" applyFont="1" applyFill="1" applyProtection="1"/>
    <xf numFmtId="0" fontId="14" fillId="5" borderId="0" xfId="0" applyFont="1" applyFill="1" applyProtection="1"/>
    <xf numFmtId="0" fontId="14" fillId="5" borderId="0" xfId="0" applyFont="1" applyFill="1" applyAlignment="1" applyProtection="1"/>
    <xf numFmtId="14" fontId="15" fillId="5" borderId="0" xfId="0" applyNumberFormat="1" applyFont="1" applyFill="1" applyBorder="1" applyProtection="1"/>
    <xf numFmtId="0" fontId="12" fillId="5" borderId="0" xfId="0" applyFont="1" applyFill="1" applyBorder="1" applyAlignment="1" applyProtection="1">
      <alignment vertical="top" shrinkToFit="1"/>
    </xf>
    <xf numFmtId="0" fontId="12" fillId="5" borderId="0" xfId="0" applyFont="1" applyFill="1" applyBorder="1" applyAlignment="1" applyProtection="1">
      <alignment shrinkToFit="1"/>
    </xf>
    <xf numFmtId="164" fontId="0" fillId="0" borderId="0" xfId="0" applyNumberFormat="1" applyProtection="1"/>
    <xf numFmtId="0" fontId="12" fillId="6" borderId="11" xfId="0" applyFont="1" applyFill="1" applyBorder="1" applyAlignment="1" applyProtection="1">
      <alignment horizontal="left" vertical="center" wrapText="1"/>
    </xf>
    <xf numFmtId="0" fontId="12" fillId="6" borderId="11" xfId="0" applyFont="1" applyFill="1" applyBorder="1" applyAlignment="1" applyProtection="1">
      <alignment vertical="center" wrapText="1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3" fillId="6" borderId="11" xfId="0" applyFont="1" applyFill="1" applyBorder="1" applyAlignment="1" applyProtection="1">
      <alignment horizontal="left" vertical="center" wrapText="1"/>
    </xf>
    <xf numFmtId="0" fontId="13" fillId="6" borderId="11" xfId="0" applyFont="1" applyFill="1" applyBorder="1" applyAlignment="1" applyProtection="1">
      <alignment horizontal="center" vertical="center" wrapText="1"/>
      <protection locked="0"/>
    </xf>
    <xf numFmtId="0" fontId="13" fillId="6" borderId="11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left" vertical="top"/>
    </xf>
    <xf numFmtId="164" fontId="13" fillId="6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13" xfId="0" applyFont="1" applyFill="1" applyBorder="1" applyAlignment="1" applyProtection="1">
      <alignment vertical="center" wrapText="1"/>
    </xf>
    <xf numFmtId="0" fontId="13" fillId="6" borderId="13" xfId="0" applyFont="1" applyFill="1" applyBorder="1" applyAlignment="1" applyProtection="1">
      <alignment vertical="center" wrapText="1"/>
    </xf>
    <xf numFmtId="0" fontId="13" fillId="6" borderId="14" xfId="0" applyFont="1" applyFill="1" applyBorder="1" applyAlignment="1" applyProtection="1">
      <alignment horizontal="left" vertical="center" wrapText="1"/>
    </xf>
    <xf numFmtId="0" fontId="14" fillId="0" borderId="12" xfId="0" applyFont="1" applyBorder="1" applyAlignment="1" applyProtection="1">
      <alignment horizontal="left" shrinkToFit="1"/>
    </xf>
    <xf numFmtId="0" fontId="18" fillId="0" borderId="0" xfId="0" applyFont="1" applyBorder="1" applyAlignment="1" applyProtection="1">
      <alignment horizontal="right" vertical="center" wrapText="1" shrinkToFit="1"/>
    </xf>
    <xf numFmtId="0" fontId="8" fillId="0" borderId="0" xfId="0" applyFont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 shrinkToFit="1"/>
    </xf>
    <xf numFmtId="0" fontId="14" fillId="0" borderId="9" xfId="0" applyFont="1" applyBorder="1" applyAlignment="1" applyProtection="1">
      <alignment vertical="center" wrapText="1" shrinkToFit="1"/>
    </xf>
    <xf numFmtId="0" fontId="0" fillId="0" borderId="0" xfId="0" applyProtection="1"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14" fontId="0" fillId="0" borderId="0" xfId="0" applyNumberFormat="1" applyProtection="1">
      <protection hidden="1"/>
    </xf>
    <xf numFmtId="0" fontId="19" fillId="5" borderId="0" xfId="0" applyFont="1" applyFill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0" fillId="0" borderId="16" xfId="0" applyFont="1" applyBorder="1" applyAlignment="1" applyProtection="1">
      <alignment vertical="center" wrapText="1"/>
    </xf>
    <xf numFmtId="0" fontId="10" fillId="0" borderId="15" xfId="0" applyFont="1" applyBorder="1" applyAlignment="1" applyProtection="1">
      <alignment vertical="center" wrapText="1"/>
    </xf>
    <xf numFmtId="0" fontId="12" fillId="0" borderId="0" xfId="0" applyFont="1" applyAlignment="1" applyProtection="1">
      <alignment vertical="center" wrapText="1"/>
    </xf>
    <xf numFmtId="0" fontId="20" fillId="0" borderId="0" xfId="0" applyFont="1" applyAlignment="1" applyProtection="1">
      <alignment shrinkToFit="1"/>
    </xf>
    <xf numFmtId="0" fontId="21" fillId="0" borderId="0" xfId="0" applyFont="1" applyBorder="1" applyAlignment="1" applyProtection="1">
      <alignment shrinkToFit="1"/>
    </xf>
    <xf numFmtId="0" fontId="20" fillId="0" borderId="0" xfId="0" applyFont="1" applyAlignment="1" applyProtection="1"/>
    <xf numFmtId="49" fontId="10" fillId="0" borderId="0" xfId="0" applyNumberFormat="1" applyFont="1" applyAlignment="1">
      <alignment vertical="center"/>
    </xf>
    <xf numFmtId="0" fontId="14" fillId="0" borderId="12" xfId="0" applyFont="1" applyBorder="1" applyAlignment="1" applyProtection="1">
      <alignment horizontal="right" shrinkToFit="1"/>
    </xf>
    <xf numFmtId="0" fontId="14" fillId="0" borderId="0" xfId="0" applyFont="1" applyBorder="1" applyAlignment="1" applyProtection="1">
      <alignment horizontal="right" shrinkToFit="1"/>
    </xf>
    <xf numFmtId="0" fontId="14" fillId="0" borderId="0" xfId="0" applyFont="1" applyBorder="1" applyAlignment="1" applyProtection="1">
      <alignment horizontal="left" shrinkToFit="1"/>
    </xf>
    <xf numFmtId="49" fontId="20" fillId="0" borderId="0" xfId="0" applyNumberFormat="1" applyFont="1" applyBorder="1" applyAlignment="1" applyProtection="1">
      <alignment shrinkToFit="1"/>
    </xf>
    <xf numFmtId="49" fontId="20" fillId="0" borderId="12" xfId="0" applyNumberFormat="1" applyFont="1" applyBorder="1" applyAlignment="1" applyProtection="1">
      <alignment shrinkToFit="1"/>
    </xf>
    <xf numFmtId="0" fontId="19" fillId="5" borderId="0" xfId="0" applyFont="1" applyFill="1" applyBorder="1" applyAlignment="1" applyProtection="1">
      <alignment horizontal="left" vertical="center" wrapText="1" indent="1"/>
    </xf>
    <xf numFmtId="0" fontId="19" fillId="5" borderId="0" xfId="0" applyFont="1" applyFill="1" applyBorder="1" applyAlignment="1" applyProtection="1">
      <alignment horizontal="left" vertical="center" wrapText="1"/>
    </xf>
    <xf numFmtId="164" fontId="19" fillId="5" borderId="0" xfId="0" applyNumberFormat="1" applyFont="1" applyFill="1" applyBorder="1" applyAlignment="1" applyProtection="1">
      <alignment horizontal="center" vertical="center" wrapText="1"/>
    </xf>
    <xf numFmtId="0" fontId="13" fillId="7" borderId="14" xfId="0" applyFont="1" applyFill="1" applyBorder="1" applyAlignment="1" applyProtection="1">
      <alignment horizontal="left" vertical="center" wrapText="1"/>
    </xf>
    <xf numFmtId="0" fontId="1" fillId="7" borderId="14" xfId="0" applyFont="1" applyFill="1" applyBorder="1" applyAlignment="1" applyProtection="1">
      <alignment horizontal="left" vertical="center" wrapText="1"/>
    </xf>
    <xf numFmtId="49" fontId="1" fillId="7" borderId="14" xfId="0" applyNumberFormat="1" applyFont="1" applyFill="1" applyBorder="1" applyAlignment="1" applyProtection="1">
      <alignment horizontal="left" vertical="center" wrapText="1"/>
    </xf>
    <xf numFmtId="0" fontId="13" fillId="6" borderId="17" xfId="0" applyFont="1" applyFill="1" applyBorder="1" applyAlignment="1" applyProtection="1">
      <alignment horizontal="right" vertical="center" wrapText="1"/>
    </xf>
    <xf numFmtId="0" fontId="13" fillId="7" borderId="17" xfId="0" applyFont="1" applyFill="1" applyBorder="1" applyAlignment="1" applyProtection="1">
      <alignment horizontal="right" vertical="center" wrapText="1"/>
    </xf>
    <xf numFmtId="0" fontId="1" fillId="7" borderId="17" xfId="0" applyFont="1" applyFill="1" applyBorder="1" applyAlignment="1" applyProtection="1">
      <alignment horizontal="right" vertical="center" wrapText="1"/>
    </xf>
    <xf numFmtId="0" fontId="1" fillId="7" borderId="17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Border="1" applyAlignment="1" applyProtection="1">
      <alignment horizontal="left" vertical="center" wrapText="1" shrinkToFit="1"/>
    </xf>
    <xf numFmtId="0" fontId="14" fillId="0" borderId="9" xfId="0" applyFont="1" applyBorder="1" applyAlignment="1" applyProtection="1">
      <alignment horizontal="left" vertical="center" wrapText="1" shrinkToFit="1"/>
    </xf>
    <xf numFmtId="14" fontId="13" fillId="0" borderId="9" xfId="0" applyNumberFormat="1" applyFont="1" applyBorder="1" applyAlignment="1" applyProtection="1">
      <alignment horizontal="right" vertical="center" wrapText="1" shrinkToFit="1"/>
    </xf>
    <xf numFmtId="0" fontId="22" fillId="8" borderId="18" xfId="0" applyFont="1" applyFill="1" applyBorder="1" applyAlignment="1" applyProtection="1">
      <alignment vertical="center" wrapText="1"/>
      <protection hidden="1"/>
    </xf>
    <xf numFmtId="0" fontId="22" fillId="8" borderId="18" xfId="0" applyFont="1" applyFill="1" applyBorder="1" applyAlignment="1" applyProtection="1">
      <alignment horizontal="center" vertical="center" wrapText="1"/>
      <protection hidden="1"/>
    </xf>
    <xf numFmtId="0" fontId="22" fillId="8" borderId="18" xfId="0" applyFont="1" applyFill="1" applyBorder="1" applyAlignment="1" applyProtection="1">
      <alignment wrapText="1"/>
      <protection hidden="1"/>
    </xf>
    <xf numFmtId="49" fontId="22" fillId="9" borderId="18" xfId="0" applyNumberFormat="1" applyFont="1" applyFill="1" applyBorder="1" applyAlignment="1" applyProtection="1">
      <alignment wrapText="1"/>
      <protection hidden="1"/>
    </xf>
    <xf numFmtId="0" fontId="22" fillId="9" borderId="18" xfId="0" applyFont="1" applyFill="1" applyBorder="1" applyAlignment="1" applyProtection="1">
      <alignment wrapText="1"/>
      <protection hidden="1"/>
    </xf>
    <xf numFmtId="0" fontId="22" fillId="0" borderId="0" xfId="0" applyFont="1" applyProtection="1">
      <protection hidden="1"/>
    </xf>
    <xf numFmtId="0" fontId="22" fillId="0" borderId="0" xfId="0" applyFont="1" applyAlignment="1" applyProtection="1">
      <alignment horizontal="center"/>
      <protection hidden="1"/>
    </xf>
    <xf numFmtId="164" fontId="22" fillId="0" borderId="0" xfId="0" applyNumberFormat="1" applyFont="1" applyAlignment="1" applyProtection="1">
      <alignment horizontal="center"/>
      <protection hidden="1"/>
    </xf>
    <xf numFmtId="0" fontId="14" fillId="0" borderId="0" xfId="0" applyFont="1" applyBorder="1" applyAlignment="1" applyProtection="1">
      <alignment vertical="center" wrapText="1" shrinkToFit="1"/>
    </xf>
    <xf numFmtId="0" fontId="23" fillId="0" borderId="9" xfId="0" applyFont="1" applyBorder="1" applyAlignment="1" applyProtection="1">
      <alignment vertical="center" wrapText="1" shrinkToFit="1"/>
    </xf>
    <xf numFmtId="0" fontId="24" fillId="0" borderId="0" xfId="0" applyFont="1" applyBorder="1" applyAlignment="1" applyProtection="1">
      <alignment vertical="center" wrapText="1" shrinkToFit="1"/>
    </xf>
    <xf numFmtId="0" fontId="10" fillId="0" borderId="19" xfId="0" applyFont="1" applyBorder="1" applyAlignment="1" applyProtection="1">
      <alignment vertical="center" wrapText="1"/>
    </xf>
    <xf numFmtId="0" fontId="10" fillId="0" borderId="20" xfId="0" applyFont="1" applyBorder="1" applyAlignment="1" applyProtection="1">
      <alignment vertical="center" wrapText="1"/>
    </xf>
    <xf numFmtId="0" fontId="10" fillId="0" borderId="21" xfId="0" applyFont="1" applyBorder="1" applyAlignment="1" applyProtection="1">
      <alignment vertical="center" wrapText="1"/>
    </xf>
    <xf numFmtId="0" fontId="10" fillId="0" borderId="22" xfId="0" applyFont="1" applyBorder="1" applyAlignment="1" applyProtection="1">
      <alignment vertical="center" wrapText="1"/>
    </xf>
    <xf numFmtId="0" fontId="10" fillId="0" borderId="23" xfId="0" applyFont="1" applyBorder="1" applyAlignment="1" applyProtection="1">
      <alignment vertical="center" wrapText="1"/>
    </xf>
    <xf numFmtId="0" fontId="10" fillId="0" borderId="24" xfId="0" applyFont="1" applyBorder="1" applyAlignment="1" applyProtection="1">
      <alignment vertical="center" wrapText="1"/>
    </xf>
    <xf numFmtId="0" fontId="10" fillId="0" borderId="25" xfId="0" applyFont="1" applyBorder="1" applyAlignment="1" applyProtection="1">
      <alignment vertical="center" wrapText="1"/>
    </xf>
    <xf numFmtId="0" fontId="10" fillId="0" borderId="26" xfId="0" applyFont="1" applyBorder="1" applyAlignment="1" applyProtection="1">
      <alignment vertical="center" wrapText="1"/>
    </xf>
    <xf numFmtId="0" fontId="10" fillId="0" borderId="27" xfId="0" applyFont="1" applyBorder="1" applyAlignment="1" applyProtection="1">
      <alignment vertical="center" wrapText="1"/>
    </xf>
    <xf numFmtId="0" fontId="12" fillId="0" borderId="2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25" fillId="0" borderId="18" xfId="0" applyFont="1" applyFill="1" applyBorder="1" applyProtection="1">
      <protection hidden="1"/>
    </xf>
    <xf numFmtId="1" fontId="25" fillId="0" borderId="18" xfId="0" applyNumberFormat="1" applyFont="1" applyFill="1" applyBorder="1" applyProtection="1">
      <protection hidden="1"/>
    </xf>
    <xf numFmtId="164" fontId="25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8" xfId="0" applyNumberFormat="1" applyFont="1" applyFill="1" applyBorder="1" applyAlignment="1" applyProtection="1">
      <alignment horizontal="left" vertical="center"/>
      <protection hidden="1"/>
    </xf>
    <xf numFmtId="165" fontId="25" fillId="0" borderId="18" xfId="0" applyNumberFormat="1" applyFont="1" applyFill="1" applyBorder="1" applyAlignment="1" applyProtection="1">
      <alignment horizontal="center" vertical="center"/>
      <protection hidden="1"/>
    </xf>
    <xf numFmtId="0" fontId="25" fillId="0" borderId="18" xfId="0" applyFont="1" applyFill="1" applyBorder="1" applyAlignment="1" applyProtection="1">
      <alignment horizontal="left" vertical="center"/>
      <protection hidden="1"/>
    </xf>
    <xf numFmtId="0" fontId="25" fillId="10" borderId="18" xfId="0" applyFont="1" applyFill="1" applyBorder="1" applyProtection="1">
      <protection hidden="1"/>
    </xf>
    <xf numFmtId="1" fontId="25" fillId="10" borderId="18" xfId="0" applyNumberFormat="1" applyFont="1" applyFill="1" applyBorder="1" applyProtection="1">
      <protection hidden="1"/>
    </xf>
    <xf numFmtId="164" fontId="25" fillId="10" borderId="18" xfId="0" applyNumberFormat="1" applyFont="1" applyFill="1" applyBorder="1" applyProtection="1">
      <protection hidden="1"/>
    </xf>
    <xf numFmtId="49" fontId="25" fillId="10" borderId="18" xfId="0" applyNumberFormat="1" applyFont="1" applyFill="1" applyBorder="1" applyProtection="1">
      <protection hidden="1"/>
    </xf>
    <xf numFmtId="14" fontId="13" fillId="0" borderId="9" xfId="0" applyNumberFormat="1" applyFont="1" applyBorder="1" applyAlignment="1" applyProtection="1">
      <alignment vertical="center" wrapText="1" shrinkToFit="1"/>
    </xf>
    <xf numFmtId="0" fontId="10" fillId="0" borderId="0" xfId="0" applyFont="1" applyBorder="1" applyAlignment="1" applyProtection="1">
      <alignment vertical="center" wrapText="1"/>
    </xf>
    <xf numFmtId="0" fontId="12" fillId="0" borderId="9" xfId="0" applyFont="1" applyBorder="1" applyAlignment="1" applyProtection="1">
      <alignment vertical="center" wrapText="1"/>
    </xf>
    <xf numFmtId="0" fontId="26" fillId="5" borderId="14" xfId="0" applyFont="1" applyFill="1" applyBorder="1" applyAlignment="1" applyProtection="1">
      <alignment horizontal="left" vertical="center" wrapText="1"/>
    </xf>
    <xf numFmtId="0" fontId="26" fillId="5" borderId="28" xfId="0" applyFont="1" applyFill="1" applyBorder="1" applyAlignment="1" applyProtection="1">
      <alignment horizontal="right" vertical="center" wrapText="1"/>
    </xf>
    <xf numFmtId="0" fontId="1" fillId="5" borderId="29" xfId="0" quotePrefix="1" applyFont="1" applyFill="1" applyBorder="1" applyAlignment="1" applyProtection="1">
      <alignment horizontal="right" vertical="center" wrapText="1"/>
    </xf>
    <xf numFmtId="0" fontId="26" fillId="5" borderId="30" xfId="0" applyFont="1" applyFill="1" applyBorder="1" applyAlignment="1" applyProtection="1">
      <alignment horizontal="left" vertical="center" wrapText="1"/>
    </xf>
    <xf numFmtId="0" fontId="26" fillId="5" borderId="17" xfId="0" applyFont="1" applyFill="1" applyBorder="1" applyAlignment="1" applyProtection="1">
      <alignment horizontal="right" vertical="center" wrapText="1"/>
    </xf>
    <xf numFmtId="0" fontId="1" fillId="5" borderId="31" xfId="0" applyFont="1" applyFill="1" applyBorder="1" applyAlignment="1" applyProtection="1">
      <alignment horizontal="right" vertical="center" wrapText="1"/>
    </xf>
    <xf numFmtId="0" fontId="26" fillId="5" borderId="29" xfId="0" applyFont="1" applyFill="1" applyBorder="1" applyAlignment="1" applyProtection="1">
      <alignment horizontal="right" vertical="center" wrapText="1"/>
    </xf>
    <xf numFmtId="0" fontId="26" fillId="5" borderId="31" xfId="0" applyFont="1" applyFill="1" applyBorder="1" applyAlignment="1" applyProtection="1">
      <alignment horizontal="right" vertical="center" wrapText="1"/>
    </xf>
    <xf numFmtId="0" fontId="27" fillId="5" borderId="0" xfId="0" applyFont="1" applyFill="1" applyAlignment="1" applyProtection="1">
      <alignment vertical="center" wrapText="1"/>
    </xf>
    <xf numFmtId="0" fontId="19" fillId="5" borderId="0" xfId="0" applyFont="1" applyFill="1" applyBorder="1" applyAlignment="1" applyProtection="1">
      <alignment vertical="center" wrapText="1"/>
    </xf>
    <xf numFmtId="0" fontId="27" fillId="5" borderId="0" xfId="0" applyFont="1" applyFill="1" applyBorder="1" applyAlignment="1" applyProtection="1">
      <alignment vertical="center" wrapText="1"/>
    </xf>
    <xf numFmtId="0" fontId="26" fillId="5" borderId="32" xfId="0" applyFont="1" applyFill="1" applyBorder="1" applyAlignment="1" applyProtection="1">
      <alignment horizontal="right" vertical="center" wrapText="1"/>
    </xf>
    <xf numFmtId="0" fontId="26" fillId="5" borderId="33" xfId="0" applyFont="1" applyFill="1" applyBorder="1" applyAlignment="1" applyProtection="1">
      <alignment horizontal="right" vertical="center" wrapText="1"/>
    </xf>
    <xf numFmtId="0" fontId="26" fillId="5" borderId="34" xfId="0" applyFont="1" applyFill="1" applyBorder="1" applyAlignment="1" applyProtection="1">
      <alignment horizontal="left" vertical="center" wrapText="1"/>
    </xf>
    <xf numFmtId="164" fontId="26" fillId="5" borderId="35" xfId="0" applyNumberFormat="1" applyFont="1" applyFill="1" applyBorder="1" applyAlignment="1" applyProtection="1">
      <alignment horizontal="center" vertical="center" wrapText="1"/>
    </xf>
    <xf numFmtId="164" fontId="26" fillId="5" borderId="36" xfId="0" applyNumberFormat="1" applyFont="1" applyFill="1" applyBorder="1" applyAlignment="1" applyProtection="1">
      <alignment horizontal="center" vertical="center" wrapText="1"/>
    </xf>
    <xf numFmtId="0" fontId="28" fillId="11" borderId="37" xfId="0" applyFont="1" applyFill="1" applyBorder="1" applyAlignment="1" applyProtection="1">
      <alignment horizontal="left" vertical="center" wrapText="1" indent="1"/>
    </xf>
    <xf numFmtId="0" fontId="29" fillId="11" borderId="38" xfId="0" applyFont="1" applyFill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vertical="center" wrapText="1"/>
    </xf>
    <xf numFmtId="0" fontId="28" fillId="11" borderId="41" xfId="0" applyFont="1" applyFill="1" applyBorder="1" applyAlignment="1" applyProtection="1">
      <alignment horizontal="left" vertical="center" wrapText="1" indent="1"/>
    </xf>
    <xf numFmtId="0" fontId="28" fillId="11" borderId="42" xfId="0" applyFont="1" applyFill="1" applyBorder="1" applyAlignment="1" applyProtection="1">
      <alignment horizontal="left" vertical="center" wrapText="1"/>
    </xf>
    <xf numFmtId="0" fontId="29" fillId="11" borderId="43" xfId="0" applyFont="1" applyFill="1" applyBorder="1" applyAlignment="1" applyProtection="1">
      <alignment horizontal="center" vertical="center" wrapText="1"/>
    </xf>
    <xf numFmtId="0" fontId="1" fillId="5" borderId="33" xfId="0" applyFont="1" applyFill="1" applyBorder="1" applyAlignment="1" applyProtection="1">
      <alignment horizontal="right" vertical="center" wrapText="1"/>
    </xf>
    <xf numFmtId="1" fontId="26" fillId="12" borderId="45" xfId="0" applyNumberFormat="1" applyFont="1" applyFill="1" applyBorder="1" applyAlignment="1" applyProtection="1">
      <alignment horizontal="center" vertical="center" wrapText="1"/>
      <protection locked="0"/>
    </xf>
    <xf numFmtId="1" fontId="26" fillId="12" borderId="46" xfId="0" applyNumberFormat="1" applyFont="1" applyFill="1" applyBorder="1" applyAlignment="1" applyProtection="1">
      <alignment horizontal="center" vertical="center" wrapText="1"/>
      <protection locked="0"/>
    </xf>
    <xf numFmtId="1" fontId="26" fillId="12" borderId="4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vertical="center" wrapText="1"/>
    </xf>
    <xf numFmtId="0" fontId="27" fillId="0" borderId="0" xfId="0" applyFont="1" applyAlignment="1" applyProtection="1">
      <alignment vertical="center" wrapText="1"/>
    </xf>
    <xf numFmtId="0" fontId="7" fillId="0" borderId="15" xfId="0" applyFont="1" applyBorder="1" applyAlignment="1" applyProtection="1">
      <alignment horizontal="left" vertical="center" wrapText="1"/>
    </xf>
    <xf numFmtId="0" fontId="31" fillId="5" borderId="48" xfId="0" applyFont="1" applyFill="1" applyBorder="1" applyAlignment="1" applyProtection="1">
      <alignment horizontal="left" vertical="center" wrapText="1" indent="1"/>
    </xf>
    <xf numFmtId="0" fontId="31" fillId="5" borderId="49" xfId="0" applyFont="1" applyFill="1" applyBorder="1" applyAlignment="1" applyProtection="1">
      <alignment horizontal="left" vertical="center" wrapText="1" indent="1"/>
    </xf>
    <xf numFmtId="0" fontId="32" fillId="0" borderId="50" xfId="0" applyFont="1" applyBorder="1" applyAlignment="1" applyProtection="1">
      <alignment vertical="center" wrapText="1"/>
    </xf>
    <xf numFmtId="0" fontId="31" fillId="5" borderId="11" xfId="0" applyFont="1" applyFill="1" applyBorder="1" applyAlignment="1" applyProtection="1">
      <alignment horizontal="left" vertical="center" wrapText="1"/>
    </xf>
    <xf numFmtId="0" fontId="31" fillId="5" borderId="51" xfId="0" applyFont="1" applyFill="1" applyBorder="1" applyAlignment="1" applyProtection="1">
      <alignment horizontal="left" vertical="center" wrapText="1"/>
    </xf>
    <xf numFmtId="1" fontId="26" fillId="5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vertical="center"/>
    </xf>
    <xf numFmtId="0" fontId="14" fillId="13" borderId="1" xfId="0" applyFont="1" applyFill="1" applyBorder="1" applyAlignment="1" applyProtection="1">
      <alignment horizontal="left" vertical="center" wrapText="1"/>
      <protection locked="0"/>
    </xf>
    <xf numFmtId="0" fontId="15" fillId="5" borderId="61" xfId="0" applyFont="1" applyFill="1" applyBorder="1" applyProtection="1"/>
    <xf numFmtId="0" fontId="14" fillId="0" borderId="0" xfId="0" applyFont="1" applyBorder="1" applyProtection="1"/>
    <xf numFmtId="0" fontId="15" fillId="0" borderId="0" xfId="0" applyFont="1" applyBorder="1" applyProtection="1"/>
    <xf numFmtId="49" fontId="14" fillId="0" borderId="0" xfId="0" applyNumberFormat="1" applyFont="1" applyBorder="1" applyAlignment="1" applyProtection="1">
      <alignment horizontal="center"/>
    </xf>
    <xf numFmtId="0" fontId="10" fillId="0" borderId="62" xfId="0" applyFont="1" applyBorder="1" applyAlignment="1">
      <alignment vertical="center"/>
    </xf>
    <xf numFmtId="49" fontId="38" fillId="0" borderId="62" xfId="0" applyNumberFormat="1" applyFont="1" applyBorder="1" applyAlignment="1">
      <alignment horizontal="right" vertical="center"/>
    </xf>
    <xf numFmtId="49" fontId="2" fillId="0" borderId="62" xfId="0" quotePrefix="1" applyNumberFormat="1" applyFont="1" applyBorder="1" applyAlignment="1">
      <alignment vertical="center"/>
    </xf>
    <xf numFmtId="0" fontId="14" fillId="0" borderId="62" xfId="0" applyFont="1" applyBorder="1" applyAlignment="1" applyProtection="1">
      <alignment horizontal="right"/>
    </xf>
    <xf numFmtId="0" fontId="19" fillId="11" borderId="44" xfId="0" applyFont="1" applyFill="1" applyBorder="1" applyAlignment="1" applyProtection="1">
      <alignment horizontal="center" vertical="center" wrapText="1"/>
    </xf>
    <xf numFmtId="0" fontId="19" fillId="11" borderId="39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14" fontId="23" fillId="5" borderId="52" xfId="0" applyNumberFormat="1" applyFont="1" applyFill="1" applyBorder="1" applyAlignment="1" applyProtection="1">
      <alignment horizontal="center" vertical="center"/>
      <protection locked="0"/>
    </xf>
    <xf numFmtId="14" fontId="23" fillId="5" borderId="53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center" vertical="center"/>
    </xf>
    <xf numFmtId="49" fontId="23" fillId="0" borderId="54" xfId="0" applyNumberFormat="1" applyFont="1" applyBorder="1" applyAlignment="1" applyProtection="1">
      <alignment horizontal="center" vertical="center"/>
      <protection locked="0"/>
    </xf>
    <xf numFmtId="49" fontId="23" fillId="0" borderId="53" xfId="0" applyNumberFormat="1" applyFont="1" applyBorder="1" applyAlignment="1" applyProtection="1">
      <alignment horizontal="center" vertical="center"/>
      <protection locked="0"/>
    </xf>
    <xf numFmtId="0" fontId="9" fillId="2" borderId="52" xfId="0" applyFont="1" applyFill="1" applyBorder="1" applyAlignment="1">
      <alignment horizontal="left" vertical="center" indent="1"/>
    </xf>
    <xf numFmtId="0" fontId="9" fillId="2" borderId="54" xfId="0" applyFont="1" applyFill="1" applyBorder="1" applyAlignment="1">
      <alignment horizontal="left" vertical="center" indent="1"/>
    </xf>
    <xf numFmtId="0" fontId="9" fillId="2" borderId="53" xfId="0" applyFont="1" applyFill="1" applyBorder="1" applyAlignment="1">
      <alignment horizontal="left" vertical="center" indent="1"/>
    </xf>
    <xf numFmtId="0" fontId="34" fillId="0" borderId="9" xfId="0" applyFont="1" applyBorder="1" applyAlignment="1">
      <alignment horizontal="center" vertical="center"/>
    </xf>
    <xf numFmtId="49" fontId="34" fillId="0" borderId="52" xfId="0" applyNumberFormat="1" applyFont="1" applyBorder="1" applyAlignment="1" applyProtection="1">
      <alignment horizontal="center" vertical="center"/>
      <protection locked="0"/>
    </xf>
    <xf numFmtId="49" fontId="34" fillId="0" borderId="54" xfId="0" applyNumberFormat="1" applyFont="1" applyBorder="1" applyAlignment="1" applyProtection="1">
      <alignment horizontal="center" vertical="center"/>
      <protection locked="0"/>
    </xf>
    <xf numFmtId="49" fontId="34" fillId="0" borderId="53" xfId="0" applyNumberFormat="1" applyFont="1" applyBorder="1" applyAlignment="1" applyProtection="1">
      <alignment horizontal="center" vertical="center"/>
      <protection locked="0"/>
    </xf>
    <xf numFmtId="49" fontId="23" fillId="0" borderId="52" xfId="0" applyNumberFormat="1" applyFont="1" applyBorder="1" applyAlignment="1" applyProtection="1">
      <alignment horizontal="center" vertical="center"/>
      <protection locked="0"/>
    </xf>
    <xf numFmtId="49" fontId="23" fillId="0" borderId="9" xfId="0" applyNumberFormat="1" applyFont="1" applyBorder="1" applyAlignment="1" applyProtection="1">
      <alignment horizontal="center" vertical="center"/>
      <protection locked="0"/>
    </xf>
    <xf numFmtId="49" fontId="23" fillId="0" borderId="10" xfId="0" applyNumberFormat="1" applyFont="1" applyBorder="1" applyAlignment="1" applyProtection="1">
      <alignment horizontal="center" vertical="center"/>
      <protection locked="0"/>
    </xf>
    <xf numFmtId="14" fontId="14" fillId="0" borderId="0" xfId="0" applyNumberFormat="1" applyFont="1" applyBorder="1" applyAlignment="1" applyProtection="1">
      <alignment horizontal="right"/>
    </xf>
    <xf numFmtId="0" fontId="8" fillId="5" borderId="0" xfId="0" applyFont="1" applyFill="1" applyBorder="1" applyAlignment="1" applyProtection="1">
      <alignment horizontal="left" vertical="top" wrapText="1"/>
    </xf>
    <xf numFmtId="0" fontId="14" fillId="5" borderId="0" xfId="0" applyFont="1" applyFill="1" applyBorder="1" applyAlignment="1" applyProtection="1">
      <alignment horizontal="right"/>
    </xf>
    <xf numFmtId="49" fontId="1" fillId="7" borderId="17" xfId="0" applyNumberFormat="1" applyFont="1" applyFill="1" applyBorder="1" applyAlignment="1" applyProtection="1">
      <alignment horizontal="left" vertical="center" wrapText="1"/>
    </xf>
    <xf numFmtId="0" fontId="0" fillId="0" borderId="31" xfId="0" applyBorder="1"/>
    <xf numFmtId="0" fontId="0" fillId="0" borderId="14" xfId="0" applyBorder="1"/>
    <xf numFmtId="0" fontId="20" fillId="0" borderId="0" xfId="0" applyFont="1" applyBorder="1" applyAlignment="1" applyProtection="1">
      <alignment horizontal="left" shrinkToFit="1"/>
    </xf>
    <xf numFmtId="0" fontId="35" fillId="0" borderId="0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left" vertical="top" shrinkToFit="1"/>
    </xf>
    <xf numFmtId="0" fontId="36" fillId="0" borderId="12" xfId="0" applyFont="1" applyBorder="1" applyAlignment="1" applyProtection="1">
      <alignment horizontal="left" shrinkToFit="1"/>
    </xf>
    <xf numFmtId="0" fontId="17" fillId="4" borderId="17" xfId="0" applyFont="1" applyFill="1" applyBorder="1" applyAlignment="1" applyProtection="1">
      <alignment horizontal="center" vertical="center" wrapText="1"/>
    </xf>
    <xf numFmtId="0" fontId="36" fillId="0" borderId="0" xfId="0" applyFont="1" applyBorder="1" applyAlignment="1" applyProtection="1">
      <alignment horizontal="left" shrinkToFit="1"/>
    </xf>
    <xf numFmtId="0" fontId="16" fillId="4" borderId="17" xfId="0" applyFont="1" applyFill="1" applyBorder="1" applyAlignment="1" applyProtection="1">
      <alignment horizontal="center" vertical="center" wrapText="1"/>
    </xf>
    <xf numFmtId="0" fontId="16" fillId="4" borderId="14" xfId="0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center" wrapText="1"/>
    </xf>
    <xf numFmtId="0" fontId="2" fillId="5" borderId="55" xfId="0" applyFont="1" applyFill="1" applyBorder="1" applyAlignment="1" applyProtection="1">
      <alignment horizontal="left" vertical="center" wrapText="1"/>
    </xf>
    <xf numFmtId="0" fontId="28" fillId="11" borderId="56" xfId="0" applyFont="1" applyFill="1" applyBorder="1" applyAlignment="1" applyProtection="1">
      <alignment horizontal="center" vertical="center" wrapText="1"/>
    </xf>
    <xf numFmtId="0" fontId="28" fillId="11" borderId="57" xfId="0" applyFont="1" applyFill="1" applyBorder="1" applyAlignment="1" applyProtection="1">
      <alignment horizontal="center" vertical="center" wrapText="1"/>
    </xf>
    <xf numFmtId="0" fontId="28" fillId="11" borderId="58" xfId="0" applyFont="1" applyFill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right" vertical="center" wrapText="1" shrinkToFit="1"/>
    </xf>
    <xf numFmtId="0" fontId="28" fillId="11" borderId="59" xfId="0" applyFont="1" applyFill="1" applyBorder="1" applyAlignment="1" applyProtection="1">
      <alignment horizontal="center" vertical="center" wrapText="1"/>
    </xf>
    <xf numFmtId="0" fontId="28" fillId="11" borderId="25" xfId="0" applyFont="1" applyFill="1" applyBorder="1" applyAlignment="1" applyProtection="1">
      <alignment horizontal="center" vertical="center" wrapText="1"/>
    </xf>
    <xf numFmtId="0" fontId="28" fillId="11" borderId="60" xfId="0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 shrinkToFit="1"/>
    </xf>
    <xf numFmtId="0" fontId="23" fillId="0" borderId="9" xfId="0" applyFont="1" applyBorder="1" applyAlignment="1" applyProtection="1">
      <alignment horizontal="left" vertical="center" wrapText="1" shrinkToFit="1"/>
    </xf>
    <xf numFmtId="14" fontId="13" fillId="0" borderId="9" xfId="0" applyNumberFormat="1" applyFont="1" applyBorder="1" applyAlignment="1" applyProtection="1">
      <alignment horizontal="right" vertical="center" wrapText="1" shrinkToFit="1"/>
    </xf>
  </cellXfs>
  <cellStyles count="1">
    <cellStyle name="Normal" xfId="0" builtinId="0"/>
  </cellStyles>
  <dxfs count="13">
    <dxf>
      <font>
        <color theme="5" tint="-0.499984740745262"/>
        <name val="Cambria"/>
        <scheme val="none"/>
      </font>
      <fill>
        <patternFill>
          <bgColor theme="5" tint="0.79998168889431442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rgb="FF006600"/>
      </font>
    </dxf>
    <dxf>
      <font>
        <color theme="5" tint="-0.499984740745262"/>
        <name val="Cambria"/>
        <scheme val="none"/>
      </font>
      <fill>
        <patternFill>
          <bgColor theme="5" tint="0.79998168889431442"/>
        </patternFill>
      </fill>
    </dxf>
    <dxf>
      <font>
        <color theme="3"/>
      </font>
      <fill>
        <patternFill>
          <bgColor theme="8" tint="0.79998168889431442"/>
        </patternFill>
      </fill>
    </dxf>
    <dxf>
      <font>
        <color rgb="FF006600"/>
      </font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rgb="FF006600"/>
      </font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color rgb="FF006600"/>
      </font>
    </dxf>
    <dxf>
      <font>
        <color theme="9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704850</xdr:colOff>
          <xdr:row>0</xdr:row>
          <xdr:rowOff>323850</xdr:rowOff>
        </xdr:from>
        <xdr:to>
          <xdr:col>7</xdr:col>
          <xdr:colOff>38100</xdr:colOff>
          <xdr:row>1</xdr:row>
          <xdr:rowOff>161925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0</xdr:row>
          <xdr:rowOff>333375</xdr:rowOff>
        </xdr:from>
        <xdr:to>
          <xdr:col>10</xdr:col>
          <xdr:colOff>200025</xdr:colOff>
          <xdr:row>1</xdr:row>
          <xdr:rowOff>171450</xdr:rowOff>
        </xdr:to>
        <xdr:sp macro="" textlink="">
          <xdr:nvSpPr>
            <xdr:cNvPr id="1026" name="Command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38100</xdr:colOff>
          <xdr:row>0</xdr:row>
          <xdr:rowOff>323850</xdr:rowOff>
        </xdr:from>
        <xdr:to>
          <xdr:col>3</xdr:col>
          <xdr:colOff>438150</xdr:colOff>
          <xdr:row>1</xdr:row>
          <xdr:rowOff>161925</xdr:rowOff>
        </xdr:to>
        <xdr:sp macro="" textlink="">
          <xdr:nvSpPr>
            <xdr:cNvPr id="1027" name="CommandButton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276225</xdr:colOff>
          <xdr:row>13</xdr:row>
          <xdr:rowOff>257175</xdr:rowOff>
        </xdr:from>
        <xdr:to>
          <xdr:col>9</xdr:col>
          <xdr:colOff>1438275</xdr:colOff>
          <xdr:row>20</xdr:row>
          <xdr:rowOff>57150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85725</xdr:rowOff>
        </xdr:from>
        <xdr:to>
          <xdr:col>13</xdr:col>
          <xdr:colOff>657225</xdr:colOff>
          <xdr:row>70</xdr:row>
          <xdr:rowOff>85725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0</xdr:row>
          <xdr:rowOff>47625</xdr:rowOff>
        </xdr:from>
        <xdr:to>
          <xdr:col>7</xdr:col>
          <xdr:colOff>19050</xdr:colOff>
          <xdr:row>1</xdr:row>
          <xdr:rowOff>228600</xdr:rowOff>
        </xdr:to>
        <xdr:sp macro="" textlink="">
          <xdr:nvSpPr>
            <xdr:cNvPr id="4097" name="CommandButtonPrintTabla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5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6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B1:N36"/>
  <sheetViews>
    <sheetView showGridLines="0" showRowColHeaders="0" tabSelected="1" zoomScaleNormal="100" workbookViewId="0">
      <selection activeCell="D3" sqref="D3:K3"/>
    </sheetView>
  </sheetViews>
  <sheetFormatPr baseColWidth="10" defaultRowHeight="12.75" x14ac:dyDescent="0.3"/>
  <cols>
    <col min="1" max="1" width="6.125" style="3" customWidth="1"/>
    <col min="2" max="2" width="4.375" style="3" customWidth="1"/>
    <col min="3" max="3" width="19" style="3" customWidth="1"/>
    <col min="4" max="4" width="11" style="3"/>
    <col min="5" max="5" width="15.375" style="3" customWidth="1"/>
    <col min="6" max="9" width="11" style="3"/>
    <col min="10" max="10" width="19.125" style="3" customWidth="1"/>
    <col min="11" max="11" width="3" style="3" customWidth="1"/>
    <col min="12" max="16384" width="11" style="3"/>
  </cols>
  <sheetData>
    <row r="1" spans="2:14" ht="34.5" customHeight="1" x14ac:dyDescent="0.3">
      <c r="B1" s="171" t="s">
        <v>65</v>
      </c>
      <c r="C1" s="171"/>
      <c r="D1" s="171"/>
      <c r="E1" s="171"/>
      <c r="F1" s="171"/>
      <c r="G1" s="171"/>
      <c r="H1" s="171"/>
      <c r="I1" s="171"/>
      <c r="J1" s="171"/>
      <c r="K1" s="171"/>
    </row>
    <row r="2" spans="2:14" ht="44.25" customHeight="1" x14ac:dyDescent="0.3">
      <c r="B2" s="177" t="s">
        <v>34</v>
      </c>
      <c r="C2" s="177"/>
      <c r="D2" s="177"/>
      <c r="E2" s="177"/>
      <c r="F2" s="177"/>
      <c r="G2" s="177"/>
      <c r="H2" s="177"/>
      <c r="I2" s="177"/>
      <c r="J2" s="177"/>
      <c r="K2" s="177"/>
    </row>
    <row r="3" spans="2:14" ht="28.5" customHeight="1" x14ac:dyDescent="0.3">
      <c r="B3" s="174" t="s">
        <v>28</v>
      </c>
      <c r="C3" s="176"/>
      <c r="D3" s="178" t="s">
        <v>120</v>
      </c>
      <c r="E3" s="179"/>
      <c r="F3" s="179"/>
      <c r="G3" s="179"/>
      <c r="H3" s="179"/>
      <c r="I3" s="179"/>
      <c r="J3" s="179"/>
      <c r="K3" s="180"/>
    </row>
    <row r="4" spans="2:14" ht="28.5" customHeight="1" x14ac:dyDescent="0.3">
      <c r="B4" s="174" t="s">
        <v>31</v>
      </c>
      <c r="C4" s="176"/>
      <c r="D4" s="181" t="s">
        <v>120</v>
      </c>
      <c r="E4" s="172"/>
      <c r="F4" s="173"/>
      <c r="G4" s="2" t="s">
        <v>32</v>
      </c>
      <c r="H4" s="172" t="s">
        <v>120</v>
      </c>
      <c r="I4" s="172"/>
      <c r="J4" s="172"/>
      <c r="K4" s="173"/>
    </row>
    <row r="5" spans="2:14" ht="28.5" customHeight="1" x14ac:dyDescent="0.3">
      <c r="B5" s="174" t="s">
        <v>29</v>
      </c>
      <c r="C5" s="175"/>
      <c r="D5" s="175"/>
      <c r="E5" s="176"/>
      <c r="F5" s="181" t="s">
        <v>120</v>
      </c>
      <c r="G5" s="172"/>
      <c r="H5" s="172"/>
      <c r="I5" s="172"/>
      <c r="J5" s="172"/>
      <c r="K5" s="173"/>
      <c r="M5" s="63"/>
    </row>
    <row r="6" spans="2:14" ht="28.5" customHeight="1" x14ac:dyDescent="0.3">
      <c r="B6" s="174" t="s">
        <v>30</v>
      </c>
      <c r="C6" s="176"/>
      <c r="D6" s="172" t="s">
        <v>120</v>
      </c>
      <c r="E6" s="172"/>
      <c r="F6" s="172"/>
      <c r="G6" s="172"/>
      <c r="H6" s="172"/>
      <c r="I6" s="172"/>
      <c r="J6" s="172"/>
      <c r="K6" s="173"/>
      <c r="M6" s="63"/>
      <c r="N6" s="63"/>
    </row>
    <row r="7" spans="2:14" ht="28.5" customHeight="1" x14ac:dyDescent="0.3">
      <c r="B7" s="174" t="s">
        <v>33</v>
      </c>
      <c r="C7" s="175"/>
      <c r="D7" s="175"/>
      <c r="E7" s="175"/>
      <c r="F7" s="175"/>
      <c r="G7" s="176"/>
      <c r="H7" s="172" t="s">
        <v>120</v>
      </c>
      <c r="I7" s="172"/>
      <c r="J7" s="172"/>
      <c r="K7" s="173"/>
      <c r="M7" s="63"/>
    </row>
    <row r="8" spans="2:14" ht="28.5" customHeight="1" x14ac:dyDescent="0.3">
      <c r="B8" s="174" t="s">
        <v>35</v>
      </c>
      <c r="C8" s="175"/>
      <c r="D8" s="175"/>
      <c r="E8" s="175"/>
      <c r="F8" s="175"/>
      <c r="G8" s="176"/>
      <c r="H8" s="182" t="s">
        <v>120</v>
      </c>
      <c r="I8" s="182"/>
      <c r="J8" s="182"/>
      <c r="K8" s="183"/>
    </row>
    <row r="10" spans="2:14" ht="20.25" x14ac:dyDescent="0.3">
      <c r="D10" s="167" t="s">
        <v>38</v>
      </c>
      <c r="E10" s="168"/>
      <c r="F10" s="169"/>
      <c r="G10" s="170"/>
    </row>
    <row r="13" spans="2:14" ht="8.25" customHeight="1" x14ac:dyDescent="0.3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4" ht="35.25" customHeight="1" x14ac:dyDescent="0.3">
      <c r="B14" s="7"/>
      <c r="C14" s="165" t="s">
        <v>40</v>
      </c>
      <c r="D14" s="165"/>
      <c r="E14" s="165"/>
      <c r="F14" s="165"/>
      <c r="G14" s="165"/>
      <c r="H14" s="165"/>
      <c r="I14" s="165"/>
      <c r="J14" s="165"/>
      <c r="K14" s="8"/>
    </row>
    <row r="15" spans="2:14" ht="14.25" customHeight="1" x14ac:dyDescent="0.3">
      <c r="B15" s="7"/>
      <c r="C15" s="153"/>
      <c r="D15" s="153"/>
      <c r="E15" s="153"/>
      <c r="F15" s="153"/>
      <c r="G15" s="153"/>
      <c r="H15" s="153"/>
      <c r="I15" s="153"/>
      <c r="J15" s="153"/>
      <c r="K15" s="8"/>
    </row>
    <row r="16" spans="2:14" ht="14.25" customHeight="1" x14ac:dyDescent="0.3">
      <c r="B16" s="7"/>
      <c r="C16" s="153"/>
      <c r="D16" s="153"/>
      <c r="E16" s="153"/>
      <c r="F16" s="153"/>
      <c r="G16" s="153"/>
      <c r="H16" s="153"/>
      <c r="I16" s="153"/>
      <c r="J16" s="153"/>
      <c r="K16" s="8"/>
    </row>
    <row r="17" spans="2:11" ht="14.25" customHeight="1" x14ac:dyDescent="0.3">
      <c r="B17" s="7"/>
      <c r="C17" s="153"/>
      <c r="D17" s="153"/>
      <c r="E17" s="153"/>
      <c r="F17" s="153"/>
      <c r="G17" s="153"/>
      <c r="H17" s="153"/>
      <c r="I17" s="153"/>
      <c r="J17" s="153"/>
      <c r="K17" s="8"/>
    </row>
    <row r="18" spans="2:11" ht="14.25" customHeight="1" x14ac:dyDescent="0.3">
      <c r="B18" s="7"/>
      <c r="C18" s="153"/>
      <c r="D18" s="153"/>
      <c r="E18" s="153"/>
      <c r="F18" s="153"/>
      <c r="G18" s="153"/>
      <c r="H18" s="153"/>
      <c r="I18" s="153"/>
      <c r="J18" s="153"/>
      <c r="K18" s="8"/>
    </row>
    <row r="19" spans="2:11" ht="14.25" customHeight="1" x14ac:dyDescent="0.3">
      <c r="B19" s="7"/>
      <c r="C19" s="153"/>
      <c r="D19" s="153"/>
      <c r="E19" s="153"/>
      <c r="F19" s="153"/>
      <c r="G19" s="153"/>
      <c r="H19" s="153"/>
      <c r="I19" s="153"/>
      <c r="J19" s="153"/>
      <c r="K19" s="8"/>
    </row>
    <row r="20" spans="2:11" ht="14.25" customHeight="1" x14ac:dyDescent="0.3">
      <c r="B20" s="7"/>
      <c r="C20" s="153"/>
      <c r="D20" s="153"/>
      <c r="E20" s="153"/>
      <c r="F20" s="153"/>
      <c r="G20" s="153"/>
      <c r="H20" s="153"/>
      <c r="I20" s="153"/>
      <c r="J20" s="153"/>
      <c r="K20" s="8"/>
    </row>
    <row r="21" spans="2:11" ht="19.5" customHeight="1" x14ac:dyDescent="0.3">
      <c r="B21" s="9"/>
      <c r="C21" s="10"/>
      <c r="D21" s="10"/>
      <c r="E21" s="10"/>
      <c r="F21" s="10"/>
      <c r="G21" s="10"/>
      <c r="H21" s="10"/>
      <c r="I21" s="10"/>
      <c r="J21" s="10"/>
      <c r="K21" s="11"/>
    </row>
    <row r="24" spans="2:11" x14ac:dyDescent="0.3">
      <c r="C24" s="166" t="s">
        <v>36</v>
      </c>
      <c r="D24" s="166"/>
      <c r="I24" s="166" t="s">
        <v>21</v>
      </c>
      <c r="J24" s="166"/>
    </row>
    <row r="35" spans="2:11" x14ac:dyDescent="0.3">
      <c r="B35" s="153"/>
      <c r="C35" s="153"/>
      <c r="D35" s="153"/>
      <c r="E35" s="153"/>
      <c r="F35" s="153"/>
      <c r="G35" s="153"/>
      <c r="H35" s="153"/>
      <c r="I35" s="153"/>
      <c r="J35" s="153"/>
      <c r="K35" s="153"/>
    </row>
    <row r="36" spans="2:11" ht="13.5" x14ac:dyDescent="0.25">
      <c r="B36" s="159"/>
      <c r="C36" s="159"/>
      <c r="D36" s="159"/>
      <c r="E36" s="159"/>
      <c r="F36" s="160" t="s">
        <v>158</v>
      </c>
      <c r="G36" s="161"/>
      <c r="H36" s="159"/>
      <c r="I36" s="159"/>
      <c r="J36" s="159"/>
      <c r="K36" s="162" t="s">
        <v>157</v>
      </c>
    </row>
  </sheetData>
  <sheetProtection password="EAAD" sheet="1" objects="1" scenarios="1" selectLockedCells="1"/>
  <mergeCells count="20">
    <mergeCell ref="B1:K1"/>
    <mergeCell ref="H7:K7"/>
    <mergeCell ref="B7:G7"/>
    <mergeCell ref="B8:G8"/>
    <mergeCell ref="B2:K2"/>
    <mergeCell ref="D3:K3"/>
    <mergeCell ref="D4:F4"/>
    <mergeCell ref="H4:K4"/>
    <mergeCell ref="B5:E5"/>
    <mergeCell ref="F5:K5"/>
    <mergeCell ref="D6:K6"/>
    <mergeCell ref="B3:C3"/>
    <mergeCell ref="H8:K8"/>
    <mergeCell ref="B4:C4"/>
    <mergeCell ref="B6:C6"/>
    <mergeCell ref="C14:J14"/>
    <mergeCell ref="I24:J24"/>
    <mergeCell ref="C24:D24"/>
    <mergeCell ref="D10:E10"/>
    <mergeCell ref="F10:G10"/>
  </mergeCells>
  <dataValidations count="1">
    <dataValidation type="date" allowBlank="1" showErrorMessage="1" errorTitle="FECHA DEL CONTROL" error="Introduzca la fecha en formato dd/mm/aaaa. No se permiten fechas futuras." sqref="F10:G10">
      <formula1>40544</formula1>
      <formula2>TODAY()</formula2>
    </dataValidation>
  </dataValidations>
  <printOptions horizontalCentered="1"/>
  <pageMargins left="0.55118110236220474" right="0.51181102362204722" top="0.31496062992125984" bottom="0.59055118110236227" header="0.31496062992125984" footer="0.31496062992125984"/>
  <pageSetup paperSize="9" scale="96" orientation="landscape" r:id="rId1"/>
  <drawing r:id="rId2"/>
  <legacyDrawing r:id="rId3"/>
  <controls>
    <mc:AlternateContent xmlns:mc="http://schemas.openxmlformats.org/markup-compatibility/2006">
      <mc:Choice Requires="x14">
        <control shapeId="1028" r:id="rId4" name="TextBox1">
          <controlPr defaultSize="0" autoLine="0" autoPict="0" linkedCell="Sit!E1" r:id="rId5">
            <anchor>
              <from>
                <xdr:col>1</xdr:col>
                <xdr:colOff>276225</xdr:colOff>
                <xdr:row>13</xdr:row>
                <xdr:rowOff>257175</xdr:rowOff>
              </from>
              <to>
                <xdr:col>9</xdr:col>
                <xdr:colOff>1438275</xdr:colOff>
                <xdr:row>20</xdr:row>
                <xdr:rowOff>57150</xdr:rowOff>
              </to>
            </anchor>
          </controlPr>
        </control>
      </mc:Choice>
      <mc:Fallback>
        <control shapeId="1028" r:id="rId4" name="TextBox1"/>
      </mc:Fallback>
    </mc:AlternateContent>
    <mc:AlternateContent xmlns:mc="http://schemas.openxmlformats.org/markup-compatibility/2006">
      <mc:Choice Requires="x14">
        <control shapeId="1027" r:id="rId6" name="CommandButton3">
          <controlPr defaultSize="0" print="0" autoFill="0" autoLine="0" r:id="rId7">
            <anchor>
              <from>
                <xdr:col>1</xdr:col>
                <xdr:colOff>38100</xdr:colOff>
                <xdr:row>0</xdr:row>
                <xdr:rowOff>323850</xdr:rowOff>
              </from>
              <to>
                <xdr:col>3</xdr:col>
                <xdr:colOff>438150</xdr:colOff>
                <xdr:row>1</xdr:row>
                <xdr:rowOff>161925</xdr:rowOff>
              </to>
            </anchor>
          </controlPr>
        </control>
      </mc:Choice>
      <mc:Fallback>
        <control shapeId="1027" r:id="rId6" name="CommandButton3"/>
      </mc:Fallback>
    </mc:AlternateContent>
    <mc:AlternateContent xmlns:mc="http://schemas.openxmlformats.org/markup-compatibility/2006">
      <mc:Choice Requires="x14">
        <control shapeId="1026" r:id="rId8" name="CommandButton2">
          <controlPr defaultSize="0" print="0" autoFill="0" autoLine="0" r:id="rId9">
            <anchor moveWithCells="1">
              <from>
                <xdr:col>8</xdr:col>
                <xdr:colOff>314325</xdr:colOff>
                <xdr:row>0</xdr:row>
                <xdr:rowOff>333375</xdr:rowOff>
              </from>
              <to>
                <xdr:col>10</xdr:col>
                <xdr:colOff>200025</xdr:colOff>
                <xdr:row>1</xdr:row>
                <xdr:rowOff>171450</xdr:rowOff>
              </to>
            </anchor>
          </controlPr>
        </control>
      </mc:Choice>
      <mc:Fallback>
        <control shapeId="1026" r:id="rId8" name="CommandButton2"/>
      </mc:Fallback>
    </mc:AlternateContent>
    <mc:AlternateContent xmlns:mc="http://schemas.openxmlformats.org/markup-compatibility/2006">
      <mc:Choice Requires="x14">
        <control shapeId="1025" r:id="rId10" name="CommandButton1">
          <controlPr defaultSize="0" print="0" autoFill="0" autoLine="0" r:id="rId11">
            <anchor moveWithCells="1" sizeWithCells="1">
              <from>
                <xdr:col>4</xdr:col>
                <xdr:colOff>704850</xdr:colOff>
                <xdr:row>0</xdr:row>
                <xdr:rowOff>323850</xdr:rowOff>
              </from>
              <to>
                <xdr:col>7</xdr:col>
                <xdr:colOff>38100</xdr:colOff>
                <xdr:row>1</xdr:row>
                <xdr:rowOff>161925</xdr:rowOff>
              </to>
            </anchor>
          </controlPr>
        </control>
      </mc:Choice>
      <mc:Fallback>
        <control shapeId="1025" r:id="rId10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1">
    <pageSetUpPr fitToPage="1"/>
  </sheetPr>
  <dimension ref="A1:A277"/>
  <sheetViews>
    <sheetView showGridLines="0" showRowColHeaders="0" showRuler="0" zoomScaleNormal="100" workbookViewId="0"/>
  </sheetViews>
  <sheetFormatPr baseColWidth="10" defaultRowHeight="12.75" x14ac:dyDescent="0.2"/>
  <cols>
    <col min="1" max="16384" width="11" style="12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s="13" customFormat="1" ht="12.75" customHeight="1" x14ac:dyDescent="0.3"/>
    <row r="10" ht="12.75" customHeight="1" x14ac:dyDescent="0.2"/>
    <row r="11" ht="12.75" customHeight="1" x14ac:dyDescent="0.2"/>
    <row r="12" s="13" customFormat="1" ht="12.75" customHeight="1" x14ac:dyDescent="0.3"/>
    <row r="13" s="13" customFormat="1" ht="12.75" customHeight="1" x14ac:dyDescent="0.3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</sheetData>
  <sheetProtection password="EAAD" sheet="1" objects="1" scenarios="1" selectLockedCells="1"/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verticalDpi="200" r:id="rId1"/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85725</xdr:rowOff>
              </from>
              <to>
                <xdr:col>13</xdr:col>
                <xdr:colOff>657225</xdr:colOff>
                <xdr:row>70</xdr:row>
                <xdr:rowOff>85725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F49EC5"/>
    <pageSetUpPr fitToPage="1"/>
  </sheetPr>
  <dimension ref="A1:H73"/>
  <sheetViews>
    <sheetView showGridLines="0" showRowColHeaders="0" zoomScaleNormal="100" workbookViewId="0">
      <selection activeCell="F7" sqref="F7"/>
    </sheetView>
  </sheetViews>
  <sheetFormatPr baseColWidth="10" defaultRowHeight="15" x14ac:dyDescent="0.3"/>
  <cols>
    <col min="1" max="1" width="10.125" style="22" customWidth="1"/>
    <col min="2" max="2" width="36.625" style="22" customWidth="1"/>
    <col min="3" max="3" width="30" style="22" customWidth="1"/>
    <col min="4" max="4" width="4" style="22" customWidth="1"/>
    <col min="5" max="5" width="7.875" style="22" customWidth="1"/>
    <col min="6" max="6" width="8.125" style="22" customWidth="1"/>
    <col min="7" max="7" width="11" style="33"/>
    <col min="8" max="8" width="20.25" style="22" customWidth="1"/>
    <col min="9" max="16384" width="11" style="22"/>
  </cols>
  <sheetData>
    <row r="1" spans="1:8" s="62" customFormat="1" ht="18" customHeight="1" x14ac:dyDescent="0.25">
      <c r="A1" s="190" t="str">
        <f>IF(+identificacion!$D$3&lt;&gt;"",CONCATENATE(+identificacion!$D$3),"")</f>
        <v/>
      </c>
      <c r="B1" s="190"/>
      <c r="C1" s="60"/>
      <c r="D1" s="61"/>
      <c r="E1" s="61"/>
      <c r="F1" s="61"/>
      <c r="G1" s="61"/>
    </row>
    <row r="2" spans="1:8" s="62" customFormat="1" ht="16.5" customHeight="1" x14ac:dyDescent="0.25">
      <c r="A2" s="192" t="str">
        <f>CONCATENATE("Matrícula: ",+identificacion!D4,"  -     ","N.I.B.: ",+identificacion!H4)</f>
        <v xml:space="preserve">Matrícula:   -     N.I.B.: </v>
      </c>
      <c r="B2" s="192"/>
      <c r="C2" s="60"/>
      <c r="D2" s="61"/>
      <c r="E2" s="61"/>
      <c r="F2" s="61"/>
      <c r="G2" s="61"/>
    </row>
    <row r="3" spans="1:8" s="14" customFormat="1" ht="12.75" customHeight="1" x14ac:dyDescent="0.25">
      <c r="A3" s="195" t="str">
        <f>IF(+identificacion!$F$5&lt;&gt;"",+identificacion!$F$5,"")</f>
        <v/>
      </c>
      <c r="B3" s="195"/>
      <c r="C3" s="65"/>
      <c r="D3" s="66"/>
      <c r="E3" s="66"/>
      <c r="F3" s="67"/>
      <c r="G3" s="67"/>
    </row>
    <row r="4" spans="1:8" s="14" customFormat="1" ht="12.75" customHeight="1" x14ac:dyDescent="0.25">
      <c r="A4" s="193" t="str">
        <f>IF(AND(+identificacion!$D$6&lt;&gt;"",+identificacion!$F$10&lt;&gt;""),CONCATENATE(identificacion!$D$6,", ",+DAY(identificacion!$F$10),"/",MONTH(identificacion!$F$10),"/",YEAR(identificacion!$F$10)),IF(AND(+identificacion!$D$6&lt;&gt;"",+identificacion!$F$10=""),CONCATENATE(identificacion!$D$6,", ","Sin Fecha de Control"),""))</f>
        <v/>
      </c>
      <c r="B4" s="193"/>
      <c r="C4" s="64"/>
      <c r="D4" s="46"/>
      <c r="E4" s="46"/>
      <c r="F4" s="68"/>
      <c r="G4" s="68"/>
    </row>
    <row r="5" spans="1:8" s="15" customFormat="1" ht="36" customHeight="1" x14ac:dyDescent="0.3">
      <c r="A5" s="191" t="s">
        <v>64</v>
      </c>
      <c r="B5" s="191"/>
      <c r="C5" s="191"/>
      <c r="D5" s="191"/>
      <c r="E5" s="191"/>
      <c r="F5" s="191"/>
      <c r="G5" s="191"/>
    </row>
    <row r="6" spans="1:8" s="15" customFormat="1" ht="30.75" customHeight="1" x14ac:dyDescent="0.3">
      <c r="A6" s="16" t="s">
        <v>0</v>
      </c>
      <c r="B6" s="17" t="s">
        <v>1</v>
      </c>
      <c r="C6" s="17" t="s">
        <v>2</v>
      </c>
      <c r="D6" s="198" t="s">
        <v>18</v>
      </c>
      <c r="E6" s="199"/>
      <c r="F6" s="18" t="s">
        <v>17</v>
      </c>
      <c r="G6" s="19" t="s">
        <v>19</v>
      </c>
    </row>
    <row r="7" spans="1:8" s="20" customFormat="1" ht="16.5" x14ac:dyDescent="0.3">
      <c r="A7" s="34" t="s">
        <v>121</v>
      </c>
      <c r="B7" s="37" t="s">
        <v>122</v>
      </c>
      <c r="C7" s="34" t="s">
        <v>130</v>
      </c>
      <c r="D7" s="75">
        <v>1</v>
      </c>
      <c r="E7" s="45" t="s">
        <v>49</v>
      </c>
      <c r="F7" s="38"/>
      <c r="G7" s="41"/>
      <c r="H7" s="1"/>
    </row>
    <row r="8" spans="1:8" s="20" customFormat="1" ht="16.5" x14ac:dyDescent="0.3">
      <c r="A8" s="34" t="s">
        <v>3</v>
      </c>
      <c r="B8" s="37" t="s">
        <v>4</v>
      </c>
      <c r="C8" s="34" t="s">
        <v>131</v>
      </c>
      <c r="D8" s="75">
        <v>1</v>
      </c>
      <c r="E8" s="45" t="s">
        <v>49</v>
      </c>
      <c r="F8" s="38"/>
      <c r="G8" s="41"/>
      <c r="H8" s="1"/>
    </row>
    <row r="9" spans="1:8" s="20" customFormat="1" ht="16.5" x14ac:dyDescent="0.3">
      <c r="A9" s="34" t="s">
        <v>20</v>
      </c>
      <c r="B9" s="37" t="s">
        <v>15</v>
      </c>
      <c r="C9" s="34" t="s">
        <v>132</v>
      </c>
      <c r="D9" s="75">
        <v>1</v>
      </c>
      <c r="E9" s="45" t="s">
        <v>49</v>
      </c>
      <c r="F9" s="38"/>
      <c r="G9" s="41"/>
      <c r="H9" s="1"/>
    </row>
    <row r="10" spans="1:8" s="21" customFormat="1" ht="16.5" x14ac:dyDescent="0.25">
      <c r="A10" s="34" t="s">
        <v>5</v>
      </c>
      <c r="B10" s="37" t="s">
        <v>6</v>
      </c>
      <c r="C10" s="34" t="s">
        <v>141</v>
      </c>
      <c r="D10" s="75">
        <v>1</v>
      </c>
      <c r="E10" s="45" t="s">
        <v>49</v>
      </c>
      <c r="F10" s="38"/>
      <c r="G10" s="41"/>
      <c r="H10" s="1"/>
    </row>
    <row r="11" spans="1:8" s="21" customFormat="1" ht="16.5" x14ac:dyDescent="0.25">
      <c r="A11" s="34" t="s">
        <v>7</v>
      </c>
      <c r="B11" s="37" t="s">
        <v>8</v>
      </c>
      <c r="C11" s="34" t="s">
        <v>133</v>
      </c>
      <c r="D11" s="75">
        <v>1</v>
      </c>
      <c r="E11" s="45" t="s">
        <v>49</v>
      </c>
      <c r="F11" s="38"/>
      <c r="G11" s="41"/>
      <c r="H11" s="1"/>
    </row>
    <row r="12" spans="1:8" s="21" customFormat="1" ht="16.5" x14ac:dyDescent="0.25">
      <c r="A12" s="34" t="s">
        <v>9</v>
      </c>
      <c r="B12" s="37" t="s">
        <v>10</v>
      </c>
      <c r="C12" s="34" t="s">
        <v>153</v>
      </c>
      <c r="D12" s="75">
        <v>1</v>
      </c>
      <c r="E12" s="45" t="s">
        <v>49</v>
      </c>
      <c r="F12" s="38"/>
      <c r="G12" s="41"/>
      <c r="H12" s="1"/>
    </row>
    <row r="13" spans="1:8" s="21" customFormat="1" ht="16.5" x14ac:dyDescent="0.25">
      <c r="A13" s="34" t="s">
        <v>123</v>
      </c>
      <c r="B13" s="37" t="s">
        <v>124</v>
      </c>
      <c r="C13" s="34" t="s">
        <v>139</v>
      </c>
      <c r="D13" s="75">
        <v>1</v>
      </c>
      <c r="E13" s="45" t="s">
        <v>50</v>
      </c>
      <c r="F13" s="38"/>
      <c r="G13" s="41"/>
      <c r="H13" s="1"/>
    </row>
    <row r="14" spans="1:8" s="21" customFormat="1" ht="16.5" x14ac:dyDescent="0.25">
      <c r="A14" s="35" t="s">
        <v>11</v>
      </c>
      <c r="B14" s="39" t="s">
        <v>12</v>
      </c>
      <c r="C14" s="34" t="s">
        <v>134</v>
      </c>
      <c r="D14" s="75">
        <v>1</v>
      </c>
      <c r="E14" s="45" t="s">
        <v>49</v>
      </c>
      <c r="F14" s="38"/>
      <c r="G14" s="41"/>
      <c r="H14" s="1"/>
    </row>
    <row r="15" spans="1:8" ht="16.5" x14ac:dyDescent="0.3">
      <c r="A15" s="35" t="s">
        <v>13</v>
      </c>
      <c r="B15" s="39" t="s">
        <v>14</v>
      </c>
      <c r="C15" s="34" t="s">
        <v>140</v>
      </c>
      <c r="D15" s="75">
        <v>1</v>
      </c>
      <c r="E15" s="45" t="s">
        <v>50</v>
      </c>
      <c r="F15" s="38"/>
      <c r="G15" s="41"/>
      <c r="H15" s="1"/>
    </row>
    <row r="16" spans="1:8" ht="16.5" x14ac:dyDescent="0.3">
      <c r="A16" s="35" t="s">
        <v>22</v>
      </c>
      <c r="B16" s="39" t="s">
        <v>41</v>
      </c>
      <c r="C16" s="34" t="s">
        <v>136</v>
      </c>
      <c r="D16" s="75">
        <v>1</v>
      </c>
      <c r="E16" s="45" t="s">
        <v>50</v>
      </c>
      <c r="F16" s="38"/>
      <c r="G16" s="41"/>
      <c r="H16" s="1"/>
    </row>
    <row r="17" spans="1:8" ht="16.5" x14ac:dyDescent="0.3">
      <c r="A17" s="35" t="s">
        <v>16</v>
      </c>
      <c r="B17" s="39" t="s">
        <v>42</v>
      </c>
      <c r="C17" s="34" t="s">
        <v>137</v>
      </c>
      <c r="D17" s="75">
        <v>1</v>
      </c>
      <c r="E17" s="45" t="s">
        <v>50</v>
      </c>
      <c r="F17" s="38"/>
      <c r="G17" s="41"/>
      <c r="H17" s="1"/>
    </row>
    <row r="18" spans="1:8" ht="16.5" x14ac:dyDescent="0.3">
      <c r="A18" s="35" t="s">
        <v>125</v>
      </c>
      <c r="B18" s="39" t="s">
        <v>126</v>
      </c>
      <c r="C18" s="34" t="s">
        <v>138</v>
      </c>
      <c r="D18" s="75">
        <v>1</v>
      </c>
      <c r="E18" s="45" t="s">
        <v>50</v>
      </c>
      <c r="F18" s="38"/>
      <c r="G18" s="41"/>
      <c r="H18" s="1"/>
    </row>
    <row r="19" spans="1:8" s="21" customFormat="1" ht="16.5" customHeight="1" x14ac:dyDescent="0.25">
      <c r="A19" s="43"/>
      <c r="B19" s="44" t="s">
        <v>127</v>
      </c>
      <c r="C19" s="34" t="s">
        <v>128</v>
      </c>
      <c r="D19" s="75">
        <v>1</v>
      </c>
      <c r="E19" s="45" t="s">
        <v>50</v>
      </c>
      <c r="F19" s="38"/>
      <c r="G19" s="41"/>
      <c r="H19" s="1"/>
    </row>
    <row r="20" spans="1:8" s="21" customFormat="1" ht="16.5" x14ac:dyDescent="0.25">
      <c r="A20" s="43"/>
      <c r="B20" s="44" t="s">
        <v>43</v>
      </c>
      <c r="C20" s="34" t="s">
        <v>129</v>
      </c>
      <c r="D20" s="75">
        <v>1</v>
      </c>
      <c r="E20" s="45" t="s">
        <v>50</v>
      </c>
      <c r="F20" s="38"/>
      <c r="G20" s="41"/>
      <c r="H20" s="1"/>
    </row>
    <row r="21" spans="1:8" s="15" customFormat="1" ht="30.75" customHeight="1" x14ac:dyDescent="0.3">
      <c r="A21" s="194" t="s">
        <v>47</v>
      </c>
      <c r="B21" s="188"/>
      <c r="C21" s="189"/>
      <c r="D21" s="196" t="s">
        <v>18</v>
      </c>
      <c r="E21" s="197"/>
      <c r="F21" s="23" t="s">
        <v>17</v>
      </c>
      <c r="G21" s="24" t="s">
        <v>19</v>
      </c>
    </row>
    <row r="22" spans="1:8" ht="16.5" customHeight="1" x14ac:dyDescent="0.3">
      <c r="A22" s="187" t="s">
        <v>63</v>
      </c>
      <c r="B22" s="188"/>
      <c r="C22" s="189"/>
      <c r="D22" s="76">
        <v>1</v>
      </c>
      <c r="E22" s="72" t="s">
        <v>51</v>
      </c>
      <c r="F22" s="36"/>
      <c r="G22" s="42"/>
      <c r="H22" s="1"/>
    </row>
    <row r="23" spans="1:8" ht="16.5" customHeight="1" x14ac:dyDescent="0.3">
      <c r="A23" s="187" t="s">
        <v>142</v>
      </c>
      <c r="B23" s="188"/>
      <c r="C23" s="189"/>
      <c r="D23" s="77">
        <v>1</v>
      </c>
      <c r="E23" s="73" t="s">
        <v>51</v>
      </c>
      <c r="F23" s="36"/>
      <c r="G23" s="42"/>
      <c r="H23" s="1"/>
    </row>
    <row r="24" spans="1:8" ht="16.5" customHeight="1" x14ac:dyDescent="0.3">
      <c r="A24" s="187" t="s">
        <v>143</v>
      </c>
      <c r="B24" s="188"/>
      <c r="C24" s="189"/>
      <c r="D24" s="78">
        <v>1</v>
      </c>
      <c r="E24" s="74" t="s">
        <v>51</v>
      </c>
      <c r="F24" s="36"/>
      <c r="G24" s="42"/>
      <c r="H24" s="1"/>
    </row>
    <row r="25" spans="1:8" s="25" customFormat="1" ht="16.5" customHeight="1" x14ac:dyDescent="0.3">
      <c r="A25" s="187" t="s">
        <v>155</v>
      </c>
      <c r="B25" s="188"/>
      <c r="C25" s="189"/>
      <c r="D25" s="78">
        <v>2</v>
      </c>
      <c r="E25" s="74" t="s">
        <v>52</v>
      </c>
      <c r="F25" s="36"/>
      <c r="G25" s="42"/>
      <c r="H25" s="1"/>
    </row>
    <row r="26" spans="1:8" s="20" customFormat="1" ht="16.5" customHeight="1" x14ac:dyDescent="0.3">
      <c r="A26" s="187" t="s">
        <v>152</v>
      </c>
      <c r="B26" s="188"/>
      <c r="C26" s="189"/>
      <c r="D26" s="78">
        <v>1</v>
      </c>
      <c r="E26" s="74" t="s">
        <v>51</v>
      </c>
      <c r="F26" s="36"/>
      <c r="G26" s="42"/>
      <c r="H26" s="1"/>
    </row>
    <row r="27" spans="1:8" s="20" customFormat="1" ht="16.5" customHeight="1" x14ac:dyDescent="0.3">
      <c r="A27" s="187" t="s">
        <v>154</v>
      </c>
      <c r="B27" s="188"/>
      <c r="C27" s="189"/>
      <c r="D27" s="78">
        <v>1</v>
      </c>
      <c r="E27" s="74" t="s">
        <v>51</v>
      </c>
      <c r="F27" s="36"/>
      <c r="G27" s="42"/>
      <c r="H27" s="1"/>
    </row>
    <row r="28" spans="1:8" s="20" customFormat="1" ht="16.5" customHeight="1" x14ac:dyDescent="0.3">
      <c r="A28" s="187" t="s">
        <v>145</v>
      </c>
      <c r="B28" s="188"/>
      <c r="C28" s="189"/>
      <c r="D28" s="78">
        <v>4</v>
      </c>
      <c r="E28" s="74" t="s">
        <v>60</v>
      </c>
      <c r="F28" s="36"/>
      <c r="G28" s="42"/>
      <c r="H28" s="1"/>
    </row>
    <row r="29" spans="1:8" s="20" customFormat="1" ht="16.5" customHeight="1" x14ac:dyDescent="0.3">
      <c r="A29" s="187" t="s">
        <v>62</v>
      </c>
      <c r="B29" s="188"/>
      <c r="C29" s="189"/>
      <c r="D29" s="78">
        <v>1</v>
      </c>
      <c r="E29" s="74" t="s">
        <v>49</v>
      </c>
      <c r="F29" s="36"/>
      <c r="G29" s="42"/>
      <c r="H29" s="1"/>
    </row>
    <row r="30" spans="1:8" s="20" customFormat="1" ht="16.5" customHeight="1" x14ac:dyDescent="0.3">
      <c r="A30" s="187" t="s">
        <v>156</v>
      </c>
      <c r="B30" s="188"/>
      <c r="C30" s="189"/>
      <c r="D30" s="78">
        <v>1</v>
      </c>
      <c r="E30" s="74" t="s">
        <v>51</v>
      </c>
      <c r="F30" s="36"/>
      <c r="G30" s="42"/>
      <c r="H30" s="1"/>
    </row>
    <row r="31" spans="1:8" s="20" customFormat="1" ht="16.5" customHeight="1" x14ac:dyDescent="0.3">
      <c r="A31" s="187" t="s">
        <v>45</v>
      </c>
      <c r="B31" s="188"/>
      <c r="C31" s="189"/>
      <c r="D31" s="78">
        <v>1</v>
      </c>
      <c r="E31" s="74" t="s">
        <v>58</v>
      </c>
      <c r="F31" s="36"/>
      <c r="G31" s="42"/>
      <c r="H31" s="1"/>
    </row>
    <row r="32" spans="1:8" s="20" customFormat="1" ht="16.5" customHeight="1" x14ac:dyDescent="0.3">
      <c r="A32" s="187" t="s">
        <v>57</v>
      </c>
      <c r="B32" s="188"/>
      <c r="C32" s="189"/>
      <c r="D32" s="78">
        <v>1</v>
      </c>
      <c r="E32" s="74" t="s">
        <v>49</v>
      </c>
      <c r="F32" s="36"/>
      <c r="G32" s="42"/>
      <c r="H32" s="1"/>
    </row>
    <row r="33" spans="1:8" s="20" customFormat="1" ht="16.5" customHeight="1" x14ac:dyDescent="0.3">
      <c r="A33" s="187" t="s">
        <v>146</v>
      </c>
      <c r="B33" s="188"/>
      <c r="C33" s="189"/>
      <c r="D33" s="78">
        <v>1</v>
      </c>
      <c r="E33" s="74" t="s">
        <v>51</v>
      </c>
      <c r="F33" s="36"/>
      <c r="G33" s="42"/>
      <c r="H33" s="1"/>
    </row>
    <row r="34" spans="1:8" ht="16.5" customHeight="1" x14ac:dyDescent="0.3">
      <c r="A34" s="187" t="s">
        <v>147</v>
      </c>
      <c r="B34" s="188"/>
      <c r="C34" s="189"/>
      <c r="D34" s="77">
        <v>1</v>
      </c>
      <c r="E34" s="73" t="s">
        <v>51</v>
      </c>
      <c r="F34" s="36"/>
      <c r="G34" s="42"/>
      <c r="H34" s="1"/>
    </row>
    <row r="35" spans="1:8" s="20" customFormat="1" ht="16.5" customHeight="1" x14ac:dyDescent="0.3">
      <c r="A35" s="187" t="s">
        <v>61</v>
      </c>
      <c r="B35" s="188"/>
      <c r="C35" s="189"/>
      <c r="D35" s="77">
        <v>1</v>
      </c>
      <c r="E35" s="73" t="s">
        <v>59</v>
      </c>
      <c r="F35" s="36"/>
      <c r="G35" s="42"/>
      <c r="H35" s="1"/>
    </row>
    <row r="36" spans="1:8" s="20" customFormat="1" ht="16.5" customHeight="1" x14ac:dyDescent="0.3">
      <c r="A36" s="187" t="s">
        <v>46</v>
      </c>
      <c r="B36" s="188"/>
      <c r="C36" s="189"/>
      <c r="D36" s="77">
        <v>1</v>
      </c>
      <c r="E36" s="73" t="s">
        <v>148</v>
      </c>
      <c r="F36" s="36"/>
      <c r="G36" s="42"/>
      <c r="H36" s="1"/>
    </row>
    <row r="37" spans="1:8" s="20" customFormat="1" ht="16.5" customHeight="1" x14ac:dyDescent="0.3">
      <c r="A37" s="187" t="s">
        <v>149</v>
      </c>
      <c r="B37" s="188"/>
      <c r="C37" s="189"/>
      <c r="D37" s="78">
        <v>1</v>
      </c>
      <c r="E37" s="74" t="s">
        <v>51</v>
      </c>
      <c r="F37" s="36"/>
      <c r="G37" s="42"/>
      <c r="H37" s="1"/>
    </row>
    <row r="38" spans="1:8" s="40" customFormat="1" ht="21" customHeight="1" x14ac:dyDescent="0.3">
      <c r="A38" s="185"/>
      <c r="B38" s="185"/>
      <c r="C38" s="185"/>
      <c r="D38" s="185"/>
      <c r="E38" s="185"/>
      <c r="F38" s="185"/>
      <c r="G38" s="185"/>
    </row>
    <row r="39" spans="1:8" s="21" customFormat="1" ht="4.5" customHeight="1" x14ac:dyDescent="0.25">
      <c r="A39" s="26"/>
      <c r="B39" s="27"/>
      <c r="C39" s="27"/>
      <c r="D39" s="27"/>
      <c r="E39" s="27"/>
      <c r="F39" s="27"/>
      <c r="G39" s="27"/>
    </row>
    <row r="40" spans="1:8" s="21" customFormat="1" ht="15" customHeight="1" x14ac:dyDescent="0.25">
      <c r="A40" s="27"/>
      <c r="B40" s="28" t="s">
        <v>37</v>
      </c>
      <c r="C40" s="29"/>
      <c r="D40" s="186" t="s">
        <v>21</v>
      </c>
      <c r="E40" s="186"/>
      <c r="F40" s="186"/>
      <c r="G40" s="186"/>
    </row>
    <row r="41" spans="1:8" s="21" customFormat="1" ht="15" customHeight="1" x14ac:dyDescent="0.25">
      <c r="A41" s="30"/>
      <c r="B41" s="31" t="str">
        <f>IF(+identificacion!$H$7&lt;&gt;"",+identificacion!$H$7,"")</f>
        <v/>
      </c>
      <c r="C41" s="27"/>
      <c r="D41" s="27"/>
      <c r="E41" s="27"/>
      <c r="F41" s="27"/>
      <c r="G41" s="27"/>
    </row>
    <row r="42" spans="1:8" s="21" customFormat="1" ht="15" customHeight="1" x14ac:dyDescent="0.25">
      <c r="A42" s="30"/>
      <c r="B42" s="31"/>
      <c r="C42" s="27"/>
      <c r="D42" s="27"/>
      <c r="E42" s="27"/>
      <c r="F42" s="27"/>
      <c r="G42" s="27"/>
    </row>
    <row r="43" spans="1:8" s="21" customFormat="1" ht="15" customHeight="1" x14ac:dyDescent="0.25">
      <c r="A43" s="30"/>
      <c r="B43" s="31"/>
      <c r="C43" s="27"/>
      <c r="D43" s="27"/>
      <c r="E43" s="27"/>
      <c r="F43" s="27"/>
      <c r="G43" s="27"/>
    </row>
    <row r="44" spans="1:8" s="21" customFormat="1" ht="15" customHeight="1" x14ac:dyDescent="0.25">
      <c r="A44" s="30"/>
      <c r="B44" s="31"/>
      <c r="C44" s="27"/>
      <c r="D44" s="27"/>
      <c r="E44" s="27"/>
      <c r="F44" s="27"/>
      <c r="G44" s="27"/>
    </row>
    <row r="45" spans="1:8" s="21" customFormat="1" ht="15" customHeight="1" x14ac:dyDescent="0.25">
      <c r="A45" s="30"/>
      <c r="B45" s="31"/>
      <c r="C45" s="27"/>
      <c r="D45" s="27"/>
      <c r="E45" s="27"/>
      <c r="F45" s="27"/>
      <c r="G45" s="27"/>
    </row>
    <row r="46" spans="1:8" s="21" customFormat="1" ht="15" customHeight="1" x14ac:dyDescent="0.25">
      <c r="A46" s="30"/>
      <c r="B46" s="31"/>
      <c r="C46" s="27"/>
      <c r="D46" s="27"/>
      <c r="E46" s="27"/>
      <c r="F46" s="27"/>
      <c r="G46" s="27"/>
    </row>
    <row r="47" spans="1:8" s="21" customFormat="1" ht="15" customHeight="1" x14ac:dyDescent="0.25">
      <c r="A47" s="30"/>
      <c r="B47" s="31"/>
      <c r="C47" s="27"/>
      <c r="D47" s="27"/>
      <c r="E47" s="27"/>
      <c r="F47" s="27"/>
      <c r="G47" s="27"/>
    </row>
    <row r="48" spans="1:8" s="21" customFormat="1" ht="15" customHeight="1" x14ac:dyDescent="0.25">
      <c r="A48" s="30"/>
      <c r="B48" s="31"/>
      <c r="C48" s="27"/>
      <c r="D48" s="27"/>
      <c r="E48" s="27"/>
      <c r="F48" s="27"/>
      <c r="G48" s="27"/>
    </row>
    <row r="49" spans="1:7" s="21" customFormat="1" ht="15" customHeight="1" x14ac:dyDescent="0.25">
      <c r="A49" s="30"/>
      <c r="B49" s="31"/>
      <c r="C49" s="27"/>
      <c r="D49" s="27"/>
      <c r="E49" s="27"/>
      <c r="F49" s="27"/>
      <c r="G49" s="27"/>
    </row>
    <row r="50" spans="1:7" s="21" customFormat="1" ht="15" customHeight="1" x14ac:dyDescent="0.25">
      <c r="A50" s="30"/>
      <c r="B50" s="31"/>
      <c r="C50" s="27"/>
      <c r="D50" s="27"/>
      <c r="E50" s="27"/>
      <c r="F50" s="27"/>
      <c r="G50" s="27"/>
    </row>
    <row r="51" spans="1:7" s="21" customFormat="1" ht="15" customHeight="1" x14ac:dyDescent="0.25">
      <c r="A51" s="30"/>
      <c r="B51" s="31"/>
      <c r="C51" s="27"/>
      <c r="D51" s="27"/>
      <c r="E51" s="27"/>
      <c r="F51" s="27"/>
      <c r="G51" s="27"/>
    </row>
    <row r="52" spans="1:7" s="21" customFormat="1" ht="15" customHeight="1" x14ac:dyDescent="0.25">
      <c r="A52" s="30"/>
      <c r="B52" s="31"/>
      <c r="C52" s="27"/>
      <c r="D52" s="27"/>
      <c r="E52" s="27"/>
      <c r="F52" s="27"/>
      <c r="G52" s="27"/>
    </row>
    <row r="53" spans="1:7" s="21" customFormat="1" ht="15" customHeight="1" x14ac:dyDescent="0.25">
      <c r="A53" s="30"/>
      <c r="B53" s="31"/>
      <c r="C53" s="27"/>
      <c r="D53" s="27"/>
      <c r="E53" s="27"/>
      <c r="F53" s="27"/>
      <c r="G53" s="27"/>
    </row>
    <row r="54" spans="1:7" s="21" customFormat="1" ht="15" customHeight="1" x14ac:dyDescent="0.25">
      <c r="A54" s="30"/>
      <c r="B54" s="31"/>
      <c r="C54" s="27"/>
      <c r="D54" s="27"/>
      <c r="E54" s="27"/>
      <c r="F54" s="27"/>
      <c r="G54" s="27"/>
    </row>
    <row r="55" spans="1:7" s="21" customFormat="1" ht="15" customHeight="1" x14ac:dyDescent="0.25">
      <c r="A55" s="30"/>
      <c r="B55" s="31"/>
      <c r="C55" s="27"/>
      <c r="D55" s="27"/>
      <c r="E55" s="27"/>
      <c r="F55" s="27"/>
      <c r="G55" s="27"/>
    </row>
    <row r="56" spans="1:7" s="21" customFormat="1" ht="15" customHeight="1" x14ac:dyDescent="0.25">
      <c r="A56" s="30"/>
      <c r="B56" s="31"/>
      <c r="C56" s="27"/>
      <c r="D56" s="27"/>
      <c r="E56" s="27"/>
      <c r="F56" s="27"/>
      <c r="G56" s="27"/>
    </row>
    <row r="57" spans="1:7" s="21" customFormat="1" ht="15" customHeight="1" x14ac:dyDescent="0.25">
      <c r="A57" s="30"/>
      <c r="B57" s="31"/>
      <c r="C57" s="27"/>
      <c r="D57" s="27"/>
      <c r="E57" s="27"/>
      <c r="F57" s="27"/>
      <c r="G57" s="27"/>
    </row>
    <row r="58" spans="1:7" s="21" customFormat="1" ht="15" customHeight="1" x14ac:dyDescent="0.25">
      <c r="A58" s="30"/>
      <c r="B58" s="31"/>
      <c r="C58" s="27"/>
      <c r="D58" s="27"/>
      <c r="E58" s="27"/>
      <c r="F58" s="27"/>
      <c r="G58" s="27"/>
    </row>
    <row r="59" spans="1:7" s="21" customFormat="1" ht="15" customHeight="1" x14ac:dyDescent="0.25">
      <c r="A59" s="30"/>
      <c r="B59" s="31"/>
      <c r="C59" s="27"/>
      <c r="D59" s="27"/>
      <c r="E59" s="27"/>
      <c r="F59" s="27"/>
      <c r="G59" s="27"/>
    </row>
    <row r="60" spans="1:7" s="21" customFormat="1" ht="15" customHeight="1" x14ac:dyDescent="0.25">
      <c r="A60" s="30"/>
      <c r="B60" s="31"/>
      <c r="C60" s="27"/>
      <c r="D60" s="27"/>
      <c r="E60" s="27"/>
      <c r="F60" s="27"/>
      <c r="G60" s="27"/>
    </row>
    <row r="61" spans="1:7" s="21" customFormat="1" ht="15" customHeight="1" x14ac:dyDescent="0.25">
      <c r="A61" s="26"/>
      <c r="B61" s="27"/>
      <c r="C61" s="32"/>
      <c r="D61" s="32"/>
      <c r="E61" s="32"/>
      <c r="F61" s="27"/>
      <c r="G61" s="27"/>
    </row>
    <row r="62" spans="1:7" s="21" customFormat="1" ht="15" customHeight="1" x14ac:dyDescent="0.25">
      <c r="A62" s="26"/>
      <c r="B62" s="27"/>
      <c r="C62" s="27"/>
      <c r="D62" s="27"/>
      <c r="E62" s="27"/>
      <c r="F62" s="27"/>
      <c r="G62" s="27"/>
    </row>
    <row r="63" spans="1:7" s="21" customFormat="1" ht="15" customHeight="1" x14ac:dyDescent="0.25">
      <c r="A63" s="26"/>
      <c r="B63" s="27"/>
      <c r="C63" s="27"/>
      <c r="D63" s="27"/>
      <c r="E63" s="27"/>
      <c r="F63" s="27"/>
      <c r="G63" s="27"/>
    </row>
    <row r="64" spans="1:7" s="21" customFormat="1" ht="15" customHeight="1" x14ac:dyDescent="0.25">
      <c r="A64" s="26"/>
      <c r="B64" s="27"/>
      <c r="C64" s="27"/>
      <c r="D64" s="27"/>
      <c r="E64" s="27"/>
      <c r="F64" s="27"/>
      <c r="G64" s="27"/>
    </row>
    <row r="65" spans="1:7" s="21" customFormat="1" ht="15" customHeight="1" x14ac:dyDescent="0.25">
      <c r="A65" s="26"/>
      <c r="B65" s="27"/>
      <c r="C65" s="27"/>
      <c r="D65" s="27"/>
      <c r="E65" s="27"/>
      <c r="F65" s="27"/>
      <c r="G65" s="27"/>
    </row>
    <row r="66" spans="1:7" s="21" customFormat="1" ht="15" customHeight="1" x14ac:dyDescent="0.25">
      <c r="A66" s="26"/>
      <c r="B66" s="27"/>
      <c r="C66" s="27"/>
      <c r="D66" s="27"/>
      <c r="E66" s="27"/>
      <c r="F66" s="27"/>
      <c r="G66" s="27"/>
    </row>
    <row r="67" spans="1:7" s="21" customFormat="1" ht="15" customHeight="1" x14ac:dyDescent="0.25">
      <c r="A67" s="26"/>
      <c r="B67" s="27"/>
      <c r="C67" s="27"/>
      <c r="D67" s="27"/>
      <c r="E67" s="27"/>
      <c r="F67" s="27"/>
      <c r="G67" s="27"/>
    </row>
    <row r="68" spans="1:7" s="21" customFormat="1" ht="15" customHeight="1" x14ac:dyDescent="0.25">
      <c r="A68" s="26"/>
      <c r="B68" s="27"/>
      <c r="C68" s="27"/>
      <c r="D68" s="27"/>
      <c r="E68" s="27"/>
      <c r="F68" s="27"/>
      <c r="G68" s="27"/>
    </row>
    <row r="69" spans="1:7" s="21" customFormat="1" ht="15" customHeight="1" x14ac:dyDescent="0.25">
      <c r="A69" s="26"/>
      <c r="B69" s="27"/>
      <c r="C69" s="27"/>
      <c r="D69" s="27"/>
      <c r="E69" s="27"/>
      <c r="F69" s="27"/>
      <c r="G69" s="27"/>
    </row>
    <row r="70" spans="1:7" s="21" customFormat="1" ht="15" customHeight="1" x14ac:dyDescent="0.25">
      <c r="A70" s="26"/>
      <c r="B70" s="27"/>
      <c r="C70" s="27"/>
      <c r="D70" s="27"/>
      <c r="E70" s="27"/>
      <c r="F70" s="27"/>
      <c r="G70" s="27"/>
    </row>
    <row r="71" spans="1:7" s="21" customFormat="1" ht="15" customHeight="1" x14ac:dyDescent="0.25">
      <c r="A71" s="26"/>
      <c r="B71" s="27"/>
      <c r="C71" s="27"/>
      <c r="D71" s="27"/>
      <c r="E71" s="27"/>
      <c r="F71" s="27"/>
      <c r="G71" s="27"/>
    </row>
    <row r="72" spans="1:7" s="21" customFormat="1" ht="15" customHeight="1" x14ac:dyDescent="0.25">
      <c r="A72" s="155"/>
      <c r="B72" s="155"/>
      <c r="C72" s="155"/>
      <c r="D72" s="155"/>
      <c r="E72" s="155"/>
      <c r="F72" s="155"/>
      <c r="G72" s="155"/>
    </row>
    <row r="73" spans="1:7" s="21" customFormat="1" ht="15" customHeight="1" x14ac:dyDescent="0.25">
      <c r="A73" s="156" t="s">
        <v>157</v>
      </c>
      <c r="B73" s="157"/>
      <c r="C73" s="158" t="s">
        <v>39</v>
      </c>
      <c r="D73" s="157"/>
      <c r="E73" s="157"/>
      <c r="F73" s="184" t="str">
        <f ca="1">CONCATENATE("Fecha de impresión: ",+DAY(TODAY()),"/",MONTH(TODAY()),"/",YEAR(TODAY()))</f>
        <v>Fecha de impresión: 30/4/2016</v>
      </c>
      <c r="G73" s="184"/>
    </row>
  </sheetData>
  <sheetProtection password="EAAD" sheet="1" objects="1" scenarios="1" selectLockedCells="1"/>
  <mergeCells count="27">
    <mergeCell ref="A26:C26"/>
    <mergeCell ref="A27:C27"/>
    <mergeCell ref="A25:C25"/>
    <mergeCell ref="A1:B1"/>
    <mergeCell ref="A5:G5"/>
    <mergeCell ref="A2:B2"/>
    <mergeCell ref="A4:B4"/>
    <mergeCell ref="A21:C21"/>
    <mergeCell ref="A3:B3"/>
    <mergeCell ref="D21:E21"/>
    <mergeCell ref="D6:E6"/>
    <mergeCell ref="A23:C23"/>
    <mergeCell ref="A22:C22"/>
    <mergeCell ref="A24:C24"/>
    <mergeCell ref="F73:G73"/>
    <mergeCell ref="A38:G38"/>
    <mergeCell ref="D40:G40"/>
    <mergeCell ref="A29:C29"/>
    <mergeCell ref="A28:C28"/>
    <mergeCell ref="A37:C37"/>
    <mergeCell ref="A34:C34"/>
    <mergeCell ref="A36:C36"/>
    <mergeCell ref="A31:C31"/>
    <mergeCell ref="A32:C32"/>
    <mergeCell ref="A33:C33"/>
    <mergeCell ref="A30:C30"/>
    <mergeCell ref="A35:C35"/>
  </mergeCells>
  <dataValidations count="3">
    <dataValidation allowBlank="1" showInputMessage="1" showErrorMessage="1" promptTitle="Cómo cumplimentar fecha caducida" prompt="en caso de varias unidades del mismo principio activo y presentación, se debe consignar la fecha de caducidad de la unidad que caduque en primer lugar." sqref="G21 G6"/>
    <dataValidation type="whole" operator="greaterThanOrEqual" allowBlank="1" showInputMessage="1" showErrorMessage="1" errorTitle="Número entero" error="Por favor, ingrese un número entero" sqref="F7:F20 F22:F37">
      <formula1>0</formula1>
    </dataValidation>
    <dataValidation type="date" operator="greaterThan" allowBlank="1" showErrorMessage="1" errorTitle="fecha no válida" error="la fecha no es válida, por favor, pruebe a introducirla de nuevo." sqref="G7:G20 G22:G37">
      <formula1>38718</formula1>
    </dataValidation>
  </dataValidations>
  <printOptions horizontalCentered="1"/>
  <pageMargins left="0.70866141732283472" right="0.27559055118110237" top="0.31496062992125984" bottom="0.31496062992125984" header="0.31496062992125984" footer="0.31496062992125984"/>
  <pageSetup paperSize="9" scale="78" orientation="portrait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F4"/>
  <sheetViews>
    <sheetView showGridLines="0" showRowColHeaders="0" zoomScale="64" zoomScaleNormal="64" workbookViewId="0">
      <selection activeCell="E1" sqref="E1"/>
    </sheetView>
  </sheetViews>
  <sheetFormatPr baseColWidth="10" defaultRowHeight="15" x14ac:dyDescent="0.3"/>
  <cols>
    <col min="1" max="4" width="11" style="51"/>
    <col min="5" max="5" width="109.75" style="51" customWidth="1"/>
    <col min="6" max="16384" width="11" style="51"/>
  </cols>
  <sheetData>
    <row r="1" spans="2:6" ht="151.5" customHeight="1" x14ac:dyDescent="0.3">
      <c r="B1" s="51" t="s">
        <v>24</v>
      </c>
      <c r="E1" s="154" t="s">
        <v>120</v>
      </c>
      <c r="F1" s="53"/>
    </row>
    <row r="2" spans="2:6" x14ac:dyDescent="0.3">
      <c r="B2" s="51" t="s">
        <v>25</v>
      </c>
      <c r="E2" s="52"/>
    </row>
    <row r="3" spans="2:6" x14ac:dyDescent="0.3">
      <c r="B3" s="51" t="s">
        <v>26</v>
      </c>
    </row>
    <row r="4" spans="2:6" x14ac:dyDescent="0.3">
      <c r="B4" s="51" t="s">
        <v>27</v>
      </c>
    </row>
  </sheetData>
  <sheetProtection password="EAAD" sheet="1" objects="1" scenarios="1" selectLockedCells="1"/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31"/>
  <sheetViews>
    <sheetView showGridLines="0" zoomScale="73" zoomScaleNormal="73" workbookViewId="0">
      <selection activeCell="C15" sqref="C15"/>
    </sheetView>
  </sheetViews>
  <sheetFormatPr baseColWidth="10" defaultRowHeight="15.75" x14ac:dyDescent="0.25"/>
  <cols>
    <col min="1" max="1" width="31.625" style="87" customWidth="1"/>
    <col min="2" max="2" width="35.125" style="87" bestFit="1" customWidth="1"/>
    <col min="3" max="3" width="32.75" style="87" bestFit="1" customWidth="1"/>
    <col min="4" max="4" width="4.875" style="89" bestFit="1" customWidth="1"/>
    <col min="5" max="5" width="8.875" style="87" bestFit="1" customWidth="1"/>
    <col min="6" max="6" width="6.125" style="88" bestFit="1" customWidth="1"/>
    <col min="7" max="7" width="12.5" style="87" bestFit="1" customWidth="1"/>
    <col min="8" max="8" width="23.5" style="87" bestFit="1" customWidth="1"/>
    <col min="9" max="9" width="16.125" style="87" bestFit="1" customWidth="1"/>
    <col min="10" max="10" width="79.625" style="87" bestFit="1" customWidth="1"/>
    <col min="11" max="12" width="33.625" style="87" bestFit="1" customWidth="1"/>
    <col min="13" max="13" width="20.25" style="87" customWidth="1"/>
    <col min="14" max="17" width="11" style="87"/>
    <col min="18" max="18" width="13.875" style="87" bestFit="1" customWidth="1"/>
    <col min="19" max="19" width="11" style="87"/>
    <col min="20" max="20" width="14" style="87" customWidth="1"/>
    <col min="21" max="21" width="90.125" style="87" customWidth="1"/>
    <col min="22" max="22" width="41.5" style="87" bestFit="1" customWidth="1"/>
    <col min="23" max="23" width="92.75" style="87" bestFit="1" customWidth="1"/>
    <col min="24" max="16384" width="11" style="87"/>
  </cols>
  <sheetData>
    <row r="1" spans="1:23" ht="31.5" x14ac:dyDescent="0.25">
      <c r="A1" s="82" t="s">
        <v>66</v>
      </c>
      <c r="B1" s="82" t="s">
        <v>1</v>
      </c>
      <c r="C1" s="82" t="s">
        <v>67</v>
      </c>
      <c r="D1" s="83" t="s">
        <v>68</v>
      </c>
      <c r="E1" s="82" t="s">
        <v>69</v>
      </c>
      <c r="F1" s="83" t="s">
        <v>70</v>
      </c>
      <c r="G1" s="82" t="s">
        <v>19</v>
      </c>
      <c r="H1" s="82" t="s">
        <v>23</v>
      </c>
      <c r="I1" s="82" t="s">
        <v>71</v>
      </c>
      <c r="J1" s="82" t="s">
        <v>53</v>
      </c>
      <c r="K1" s="84" t="s">
        <v>72</v>
      </c>
      <c r="L1" s="84" t="s">
        <v>73</v>
      </c>
      <c r="M1" s="84" t="s">
        <v>74</v>
      </c>
      <c r="N1" s="85" t="s">
        <v>75</v>
      </c>
      <c r="O1" s="85" t="s">
        <v>76</v>
      </c>
      <c r="P1" s="85" t="s">
        <v>77</v>
      </c>
      <c r="Q1" s="85" t="s">
        <v>78</v>
      </c>
      <c r="R1" s="85" t="s">
        <v>79</v>
      </c>
      <c r="S1" s="85" t="s">
        <v>80</v>
      </c>
      <c r="T1" s="86" t="s">
        <v>81</v>
      </c>
      <c r="U1" s="86" t="s">
        <v>82</v>
      </c>
      <c r="V1" s="86" t="s">
        <v>83</v>
      </c>
      <c r="W1" s="86" t="s">
        <v>84</v>
      </c>
    </row>
    <row r="2" spans="1:23" x14ac:dyDescent="0.25">
      <c r="A2" s="104" t="str">
        <f>IF('lista botiquin C'!A7&lt;&gt;"",'lista botiquin C'!A7,"")</f>
        <v>C01CA24</v>
      </c>
      <c r="B2" s="104" t="str">
        <f>+'lista botiquin C'!B7</f>
        <v>EPINEFRINA</v>
      </c>
      <c r="C2" s="104" t="str">
        <f>+'lista botiquin C'!C7</f>
        <v>1 mg. jeringa precargada 1 ml.</v>
      </c>
      <c r="D2" s="104">
        <f>+'lista botiquin C'!D7</f>
        <v>1</v>
      </c>
      <c r="E2" s="104" t="str">
        <f>+'lista botiquin C'!E7</f>
        <v>caja</v>
      </c>
      <c r="F2" s="105">
        <f>+'lista botiquin C'!F7</f>
        <v>0</v>
      </c>
      <c r="G2" s="106" t="str">
        <f>IF('lista botiquin C'!G7&lt;&gt;"",'lista botiquin C'!G7,"")</f>
        <v/>
      </c>
      <c r="H2" s="107" t="str">
        <f ca="1">IF(+G2="",Sit!$B$1,IF(TODAY()&gt;=Ghost!G2,+Sit!$B$2,IF(TODAY()&gt;=Ghost!G2-30,Sit!$B$3,Sit!$B$4)))</f>
        <v>sin fecha de caducidad</v>
      </c>
      <c r="I2" s="108">
        <f>+D2-F2</f>
        <v>1</v>
      </c>
      <c r="J2" s="109" t="str">
        <f ca="1">CONCATENATE(L2,"  --&gt; ",H2)</f>
        <v>cantidad sin cumplimentar  --&gt; sin fecha de caducidad</v>
      </c>
      <c r="K2" s="104" t="str">
        <f>IF('lista botiquin C'!F7="","cantidad sin cumplimentar",
IF(I2=0,"cantidad exigida",
IF(I2=1,"falta1ud",
IF(I2&gt;1,"faltanuds",
IF(I2&lt;0,"dotación con excedentes","VER" )))))</f>
        <v>cantidad sin cumplimentar</v>
      </c>
      <c r="L2" s="104" t="str">
        <f>IF(AND(K2="falta1ud",F2=0), CONCATENATE("sin existencias /"&amp;" falta "&amp;+I2&amp; " unidad"),
IF(AND(K2="falta1ud",F2=1), CONCATENATE("queda "&amp;+F2&amp;" unidad /"&amp;" falta "&amp;+I2&amp; " unidad"),
IF(AND(K2="falta1ud",F2&gt;1), CONCATENATE("quedan "&amp;+F2&amp;" unidades /"&amp;" falta "&amp;+I2&amp; " unidad"),
IF(AND(K2="faltanuds",F2=0),CONCATENATE("sin existencias /"&amp;" faltan "&amp;+I2&amp; " unidades"),
IF(AND(K2="faltanuds",F2=1),CONCATENATE("queda "&amp;+F2&amp;" unidad /"&amp;" faltan "&amp;+I2&amp; " unidades"),
IF(AND(K2="faltanuds",F2&gt;1),CONCATENATE("quedan "&amp;+F2&amp;" unidades /"&amp;" faltan "&amp;+I2&amp; " unidades"),
+K2))))))</f>
        <v>cantidad sin cumplimentar</v>
      </c>
      <c r="M2" s="104" t="s">
        <v>90</v>
      </c>
      <c r="N2" s="110">
        <v>1</v>
      </c>
      <c r="O2" s="110" t="s">
        <v>49</v>
      </c>
      <c r="P2" s="110">
        <f>+F2</f>
        <v>0</v>
      </c>
      <c r="Q2" s="111">
        <f>+'Consulta situacion del botiquin'!G5</f>
        <v>0</v>
      </c>
      <c r="R2" s="112" t="str">
        <f>+G2</f>
        <v/>
      </c>
      <c r="S2" s="113">
        <v>1</v>
      </c>
      <c r="T2" s="110" t="s">
        <v>121</v>
      </c>
      <c r="U2" s="110" t="s">
        <v>122</v>
      </c>
      <c r="V2" s="110" t="s">
        <v>130</v>
      </c>
      <c r="W2" s="110"/>
    </row>
    <row r="3" spans="1:23" x14ac:dyDescent="0.25">
      <c r="A3" s="104" t="str">
        <f>IF('lista botiquin C'!A8&lt;&gt;"",'lista botiquin C'!A8,"")</f>
        <v>C01DA</v>
      </c>
      <c r="B3" s="104" t="str">
        <f>+'lista botiquin C'!B8</f>
        <v>NITROGLICERINA</v>
      </c>
      <c r="C3" s="104" t="str">
        <f>+'lista botiquin C'!C8</f>
        <v>0,8 mg. 30 comp.</v>
      </c>
      <c r="D3" s="104">
        <f>+'lista botiquin C'!D8</f>
        <v>1</v>
      </c>
      <c r="E3" s="104" t="str">
        <f>+'lista botiquin C'!E8</f>
        <v>caja</v>
      </c>
      <c r="F3" s="105">
        <f>+'lista botiquin C'!F8</f>
        <v>0</v>
      </c>
      <c r="G3" s="106" t="str">
        <f>IF('lista botiquin C'!G8&lt;&gt;"",'lista botiquin C'!G8,"")</f>
        <v/>
      </c>
      <c r="H3" s="107" t="str">
        <f ca="1">IF(+G3="",Sit!$B$1,IF(TODAY()&gt;=Ghost!G3,+Sit!$B$2,IF(TODAY()&gt;=Ghost!G3-30,Sit!$B$3,Sit!$B$4)))</f>
        <v>sin fecha de caducidad</v>
      </c>
      <c r="I3" s="108">
        <f t="shared" ref="I3:I15" si="0">+D3-F3</f>
        <v>1</v>
      </c>
      <c r="J3" s="109" t="str">
        <f t="shared" ref="J3:J16" ca="1" si="1">CONCATENATE(L3,"  --&gt; ",H3)</f>
        <v>cantidad sin cumplimentar  --&gt; sin fecha de caducidad</v>
      </c>
      <c r="K3" s="104" t="str">
        <f>IF('lista botiquin C'!F8="","cantidad sin cumplimentar",
IF(I3=0,"cantidad exigida",
IF(I3=1,"falta1ud",
IF(I3&gt;1,"faltanuds",
IF(I3&lt;0,"dotación con excedentes","VER" )))))</f>
        <v>cantidad sin cumplimentar</v>
      </c>
      <c r="L3" s="104" t="str">
        <f t="shared" ref="L3:L15" si="2">IF(AND(K3="falta1ud",F3=0), CONCATENATE("sin existencias /"&amp;" falta "&amp;+I3&amp; " unidad"),
IF(AND(K3="falta1ud",F3=1), CONCATENATE("queda "&amp;+F3&amp;" unidad /"&amp;" falta "&amp;+I3&amp; " unidad"),
IF(AND(K3="falta1ud",F3&gt;1), CONCATENATE("quedan "&amp;+F3&amp;" unidades /"&amp;" falta "&amp;+I3&amp; " unidad"),
IF(AND(K3="faltanuds",F3=0),CONCATENATE("sin existencias /"&amp;" faltan "&amp;+I3&amp; " unidades"),
IF(AND(K3="faltanuds",F3=1),CONCATENATE("queda "&amp;+F3&amp;" unidad /"&amp;" faltan "&amp;+I3&amp; " unidades"),
IF(AND(K3="faltanuds",F3&gt;1),CONCATENATE("quedan "&amp;+F3&amp;" unidades /"&amp;" faltan "&amp;+I3&amp; " unidades"),
+K3))))))</f>
        <v>cantidad sin cumplimentar</v>
      </c>
      <c r="M3" s="104" t="s">
        <v>91</v>
      </c>
      <c r="N3" s="110">
        <v>1</v>
      </c>
      <c r="O3" s="110" t="s">
        <v>49</v>
      </c>
      <c r="P3" s="110">
        <f t="shared" ref="P3:P31" si="3">+F3</f>
        <v>0</v>
      </c>
      <c r="Q3" s="111">
        <f>+'Consulta situacion del botiquin'!G6</f>
        <v>0</v>
      </c>
      <c r="R3" s="112" t="str">
        <f t="shared" ref="R3:R31" si="4">+G3</f>
        <v/>
      </c>
      <c r="S3" s="113">
        <v>2</v>
      </c>
      <c r="T3" s="110" t="s">
        <v>3</v>
      </c>
      <c r="U3" s="110" t="s">
        <v>4</v>
      </c>
      <c r="V3" s="110" t="s">
        <v>131</v>
      </c>
      <c r="W3" s="110"/>
    </row>
    <row r="4" spans="1:23" x14ac:dyDescent="0.25">
      <c r="A4" s="104" t="str">
        <f>IF('lista botiquin C'!A9&lt;&gt;"",'lista botiquin C'!A9,"")</f>
        <v>A02AD</v>
      </c>
      <c r="B4" s="104" t="str">
        <f>+'lista botiquin C'!B9</f>
        <v>ALGELDRATO+HIDRÓXIDO DE MAGNESIO</v>
      </c>
      <c r="C4" s="104" t="str">
        <f>+'lista botiquin C'!C9</f>
        <v xml:space="preserve"> 600/300 mg. por comp. - 40 comp.</v>
      </c>
      <c r="D4" s="104">
        <f>+'lista botiquin C'!D9</f>
        <v>1</v>
      </c>
      <c r="E4" s="104" t="str">
        <f>+'lista botiquin C'!E9</f>
        <v>caja</v>
      </c>
      <c r="F4" s="105">
        <f>+'lista botiquin C'!F9</f>
        <v>0</v>
      </c>
      <c r="G4" s="106" t="str">
        <f>IF('lista botiquin C'!G9&lt;&gt;"",'lista botiquin C'!G9,"")</f>
        <v/>
      </c>
      <c r="H4" s="107" t="str">
        <f ca="1">IF(+G4="",Sit!$B$1,IF(TODAY()&gt;=Ghost!G4,+Sit!$B$2,IF(TODAY()&gt;=Ghost!G4-30,Sit!$B$3,Sit!$B$4)))</f>
        <v>sin fecha de caducidad</v>
      </c>
      <c r="I4" s="108">
        <f t="shared" si="0"/>
        <v>1</v>
      </c>
      <c r="J4" s="109" t="str">
        <f t="shared" ca="1" si="1"/>
        <v>cantidad sin cumplimentar  --&gt; sin fecha de caducidad</v>
      </c>
      <c r="K4" s="104" t="str">
        <f>IF('lista botiquin C'!F9="","cantidad sin cumplimentar",
IF(I4=0,"cantidad exigida",
IF(I4=1,"falta1ud",
IF(I4&gt;1,"faltanuds",
IF(I4&lt;0,"dotación con excedentes","VER" )))))</f>
        <v>cantidad sin cumplimentar</v>
      </c>
      <c r="L4" s="104" t="str">
        <f t="shared" si="2"/>
        <v>cantidad sin cumplimentar</v>
      </c>
      <c r="M4" s="104" t="s">
        <v>92</v>
      </c>
      <c r="N4" s="110">
        <v>1</v>
      </c>
      <c r="O4" s="110" t="s">
        <v>49</v>
      </c>
      <c r="P4" s="110">
        <f t="shared" si="3"/>
        <v>0</v>
      </c>
      <c r="Q4" s="111">
        <f>+'Consulta situacion del botiquin'!G7</f>
        <v>0</v>
      </c>
      <c r="R4" s="112" t="str">
        <f t="shared" si="4"/>
        <v/>
      </c>
      <c r="S4" s="113">
        <v>3</v>
      </c>
      <c r="T4" s="110" t="s">
        <v>20</v>
      </c>
      <c r="U4" s="110" t="s">
        <v>15</v>
      </c>
      <c r="V4" s="110" t="s">
        <v>132</v>
      </c>
      <c r="W4" s="110"/>
    </row>
    <row r="5" spans="1:23" x14ac:dyDescent="0.25">
      <c r="A5" s="104" t="str">
        <f>IF('lista botiquin C'!A10&lt;&gt;"",'lista botiquin C'!A10,"")</f>
        <v>A03FA01</v>
      </c>
      <c r="B5" s="104" t="str">
        <f>+'lista botiquin C'!B10</f>
        <v>METOCLOPRAMIDA</v>
      </c>
      <c r="C5" s="104" t="str">
        <f>+'lista botiquin C'!C10</f>
        <v>10 mg. 30 comp.</v>
      </c>
      <c r="D5" s="104">
        <f>+'lista botiquin C'!D10</f>
        <v>1</v>
      </c>
      <c r="E5" s="104" t="str">
        <f>+'lista botiquin C'!E10</f>
        <v>caja</v>
      </c>
      <c r="F5" s="105">
        <f>+'lista botiquin C'!F10</f>
        <v>0</v>
      </c>
      <c r="G5" s="106" t="str">
        <f>IF('lista botiquin C'!G10&lt;&gt;"",'lista botiquin C'!G10,"")</f>
        <v/>
      </c>
      <c r="H5" s="107" t="str">
        <f ca="1">IF(+G5="",Sit!$B$1,IF(TODAY()&gt;=Ghost!G5,+Sit!$B$2,IF(TODAY()&gt;=Ghost!G5-30,Sit!$B$3,Sit!$B$4)))</f>
        <v>sin fecha de caducidad</v>
      </c>
      <c r="I5" s="108">
        <f t="shared" si="0"/>
        <v>1</v>
      </c>
      <c r="J5" s="109" t="str">
        <f t="shared" ca="1" si="1"/>
        <v>cantidad sin cumplimentar  --&gt; sin fecha de caducidad</v>
      </c>
      <c r="K5" s="104" t="str">
        <f>IF('lista botiquin C'!F10="","cantidad sin cumplimentar",
IF(I5=0,"cantidad exigida",
IF(I5=1,"falta1ud",
IF(I5&gt;1,"faltanuds",
IF(I5&lt;0,"dotación con excedentes","VER" )))))</f>
        <v>cantidad sin cumplimentar</v>
      </c>
      <c r="L5" s="104" t="str">
        <f t="shared" si="2"/>
        <v>cantidad sin cumplimentar</v>
      </c>
      <c r="M5" s="104" t="s">
        <v>93</v>
      </c>
      <c r="N5" s="110">
        <v>1</v>
      </c>
      <c r="O5" s="110" t="s">
        <v>49</v>
      </c>
      <c r="P5" s="110">
        <f t="shared" si="3"/>
        <v>0</v>
      </c>
      <c r="Q5" s="111">
        <f>+'Consulta situacion del botiquin'!G8</f>
        <v>0</v>
      </c>
      <c r="R5" s="112" t="str">
        <f t="shared" si="4"/>
        <v/>
      </c>
      <c r="S5" s="113">
        <v>4</v>
      </c>
      <c r="T5" s="110" t="s">
        <v>5</v>
      </c>
      <c r="U5" s="110" t="s">
        <v>6</v>
      </c>
      <c r="V5" s="110" t="s">
        <v>141</v>
      </c>
      <c r="W5" s="110"/>
    </row>
    <row r="6" spans="1:23" x14ac:dyDescent="0.25">
      <c r="A6" s="104" t="str">
        <f>IF('lista botiquin C'!A11&lt;&gt;"",'lista botiquin C'!A11,"")</f>
        <v>A07DA03</v>
      </c>
      <c r="B6" s="104" t="str">
        <f>+'lista botiquin C'!B11</f>
        <v>LOPERAMIDA</v>
      </c>
      <c r="C6" s="104" t="str">
        <f>+'lista botiquin C'!C11</f>
        <v xml:space="preserve"> 2 mg. 20 cápsulas</v>
      </c>
      <c r="D6" s="104">
        <f>+'lista botiquin C'!D11</f>
        <v>1</v>
      </c>
      <c r="E6" s="104" t="str">
        <f>+'lista botiquin C'!E11</f>
        <v>caja</v>
      </c>
      <c r="F6" s="105">
        <f>+'lista botiquin C'!F11</f>
        <v>0</v>
      </c>
      <c r="G6" s="106" t="str">
        <f>IF('lista botiquin C'!G11&lt;&gt;"",'lista botiquin C'!G11,"")</f>
        <v/>
      </c>
      <c r="H6" s="107" t="str">
        <f ca="1">IF(+G6="",Sit!$B$1,IF(TODAY()&gt;=Ghost!G6,+Sit!$B$2,IF(TODAY()&gt;=Ghost!G6-30,Sit!$B$3,Sit!$B$4)))</f>
        <v>sin fecha de caducidad</v>
      </c>
      <c r="I6" s="108">
        <f t="shared" si="0"/>
        <v>1</v>
      </c>
      <c r="J6" s="109" t="str">
        <f t="shared" ca="1" si="1"/>
        <v>cantidad sin cumplimentar  --&gt; sin fecha de caducidad</v>
      </c>
      <c r="K6" s="104" t="str">
        <f>IF('lista botiquin C'!F11="","cantidad sin cumplimentar",
IF(I6=0,"cantidad exigida",
IF(I6=1,"falta1ud",
IF(I6&gt;1,"faltanuds",
IF(I6&lt;0,"dotación con excedentes","VER" )))))</f>
        <v>cantidad sin cumplimentar</v>
      </c>
      <c r="L6" s="104" t="str">
        <f t="shared" si="2"/>
        <v>cantidad sin cumplimentar</v>
      </c>
      <c r="M6" s="104" t="s">
        <v>94</v>
      </c>
      <c r="N6" s="110">
        <v>1</v>
      </c>
      <c r="O6" s="110" t="s">
        <v>49</v>
      </c>
      <c r="P6" s="110">
        <f t="shared" si="3"/>
        <v>0</v>
      </c>
      <c r="Q6" s="111">
        <f>+'Consulta situacion del botiquin'!G9</f>
        <v>0</v>
      </c>
      <c r="R6" s="112" t="str">
        <f t="shared" si="4"/>
        <v/>
      </c>
      <c r="S6" s="113">
        <v>5</v>
      </c>
      <c r="T6" s="110" t="s">
        <v>7</v>
      </c>
      <c r="U6" s="110" t="s">
        <v>8</v>
      </c>
      <c r="V6" s="110" t="s">
        <v>133</v>
      </c>
      <c r="W6" s="110"/>
    </row>
    <row r="7" spans="1:23" x14ac:dyDescent="0.25">
      <c r="A7" s="104" t="str">
        <f>IF('lista botiquin C'!A12&lt;&gt;"",'lista botiquin C'!A12,"")</f>
        <v>N02BE01</v>
      </c>
      <c r="B7" s="104" t="str">
        <f>+'lista botiquin C'!B12</f>
        <v>PARACETAMOL</v>
      </c>
      <c r="C7" s="104" t="str">
        <f>+'lista botiquin C'!C12</f>
        <v>1 g. 30 comp.</v>
      </c>
      <c r="D7" s="104">
        <f>+'lista botiquin C'!D12</f>
        <v>1</v>
      </c>
      <c r="E7" s="104" t="str">
        <f>+'lista botiquin C'!E12</f>
        <v>caja</v>
      </c>
      <c r="F7" s="105">
        <f>+'lista botiquin C'!F12</f>
        <v>0</v>
      </c>
      <c r="G7" s="106" t="str">
        <f>IF('lista botiquin C'!G12&lt;&gt;"",'lista botiquin C'!G12,"")</f>
        <v/>
      </c>
      <c r="H7" s="107" t="str">
        <f ca="1">IF(+G7="",Sit!$B$1,IF(TODAY()&gt;=Ghost!G7,+Sit!$B$2,IF(TODAY()&gt;=Ghost!G7-30,Sit!$B$3,Sit!$B$4)))</f>
        <v>sin fecha de caducidad</v>
      </c>
      <c r="I7" s="108">
        <f t="shared" si="0"/>
        <v>1</v>
      </c>
      <c r="J7" s="109" t="str">
        <f t="shared" ca="1" si="1"/>
        <v>cantidad sin cumplimentar  --&gt; sin fecha de caducidad</v>
      </c>
      <c r="K7" s="104" t="str">
        <f>IF('lista botiquin C'!F12="","cantidad sin cumplimentar",
IF(I7=0,"cantidad exigida",
IF(I7=1,"falta1ud",
IF(I7&gt;1,"faltanuds",
IF(I7&lt;0,"dotación con excedentes","VER" )))))</f>
        <v>cantidad sin cumplimentar</v>
      </c>
      <c r="L7" s="104" t="str">
        <f t="shared" si="2"/>
        <v>cantidad sin cumplimentar</v>
      </c>
      <c r="M7" s="104" t="s">
        <v>95</v>
      </c>
      <c r="N7" s="110">
        <v>1</v>
      </c>
      <c r="O7" s="110" t="s">
        <v>49</v>
      </c>
      <c r="P7" s="110">
        <f t="shared" si="3"/>
        <v>0</v>
      </c>
      <c r="Q7" s="111">
        <f>+'Consulta situacion del botiquin'!G10</f>
        <v>0</v>
      </c>
      <c r="R7" s="112" t="str">
        <f t="shared" si="4"/>
        <v/>
      </c>
      <c r="S7" s="113">
        <v>6</v>
      </c>
      <c r="T7" s="110" t="s">
        <v>9</v>
      </c>
      <c r="U7" s="110" t="s">
        <v>10</v>
      </c>
      <c r="V7" s="110" t="s">
        <v>135</v>
      </c>
      <c r="W7" s="110"/>
    </row>
    <row r="8" spans="1:23" x14ac:dyDescent="0.25">
      <c r="A8" s="104" t="str">
        <f>IF('lista botiquin C'!A13&lt;&gt;"",'lista botiquin C'!A13,"")</f>
        <v>M01AB05</v>
      </c>
      <c r="B8" s="104" t="str">
        <f>+'lista botiquin C'!B13</f>
        <v>DICLOFENACO SODICO</v>
      </c>
      <c r="C8" s="104" t="str">
        <f>+'lista botiquin C'!C13</f>
        <v>1% gel tópico  60 g.</v>
      </c>
      <c r="D8" s="104">
        <f>+'lista botiquin C'!D13</f>
        <v>1</v>
      </c>
      <c r="E8" s="104" t="str">
        <f>+'lista botiquin C'!E13</f>
        <v>envase</v>
      </c>
      <c r="F8" s="105">
        <f>+'lista botiquin C'!F13</f>
        <v>0</v>
      </c>
      <c r="G8" s="106" t="str">
        <f>IF('lista botiquin C'!G13&lt;&gt;"",'lista botiquin C'!G13,"")</f>
        <v/>
      </c>
      <c r="H8" s="107" t="str">
        <f ca="1">IF(+G8="",Sit!$B$1,IF(TODAY()&gt;=Ghost!G8,+Sit!$B$2,IF(TODAY()&gt;=Ghost!G8-30,Sit!$B$3,Sit!$B$4)))</f>
        <v>sin fecha de caducidad</v>
      </c>
      <c r="I8" s="108">
        <f t="shared" si="0"/>
        <v>1</v>
      </c>
      <c r="J8" s="109" t="str">
        <f t="shared" ca="1" si="1"/>
        <v>cantidad sin cumplimentar  --&gt; sin fecha de caducidad</v>
      </c>
      <c r="K8" s="104" t="str">
        <f>IF('lista botiquin C'!F13="","cantidad sin cumplimentar",
IF(I8=0,"cantidad exigida",
IF(I8=1,"falta1ud",
IF(I8&gt;1,"faltanuds",
IF(I8&lt;0,"dotación con excedentes","VER" )))))</f>
        <v>cantidad sin cumplimentar</v>
      </c>
      <c r="L8" s="104" t="str">
        <f t="shared" si="2"/>
        <v>cantidad sin cumplimentar</v>
      </c>
      <c r="M8" s="104" t="s">
        <v>96</v>
      </c>
      <c r="N8" s="110">
        <v>1</v>
      </c>
      <c r="O8" s="110" t="s">
        <v>50</v>
      </c>
      <c r="P8" s="110">
        <f t="shared" si="3"/>
        <v>0</v>
      </c>
      <c r="Q8" s="111">
        <f>+'Consulta situacion del botiquin'!G11</f>
        <v>0</v>
      </c>
      <c r="R8" s="112" t="str">
        <f t="shared" si="4"/>
        <v/>
      </c>
      <c r="S8" s="113">
        <v>7</v>
      </c>
      <c r="T8" s="110" t="s">
        <v>123</v>
      </c>
      <c r="U8" s="110" t="s">
        <v>124</v>
      </c>
      <c r="V8" s="110" t="s">
        <v>139</v>
      </c>
      <c r="W8" s="110"/>
    </row>
    <row r="9" spans="1:23" x14ac:dyDescent="0.25">
      <c r="A9" s="104" t="str">
        <f>IF('lista botiquin C'!A14&lt;&gt;"",'lista botiquin C'!A14,"")</f>
        <v>N02BB02</v>
      </c>
      <c r="B9" s="104" t="str">
        <f>+'lista botiquin C'!B14</f>
        <v>METAMIZOL</v>
      </c>
      <c r="C9" s="104" t="str">
        <f>+'lista botiquin C'!C14</f>
        <v>575 mg. 10 cápsulas</v>
      </c>
      <c r="D9" s="104">
        <f>+'lista botiquin C'!D14</f>
        <v>1</v>
      </c>
      <c r="E9" s="104" t="str">
        <f>+'lista botiquin C'!E14</f>
        <v>caja</v>
      </c>
      <c r="F9" s="105">
        <f>+'lista botiquin C'!F14</f>
        <v>0</v>
      </c>
      <c r="G9" s="106" t="str">
        <f>IF('lista botiquin C'!G14&lt;&gt;"",'lista botiquin C'!G14,"")</f>
        <v/>
      </c>
      <c r="H9" s="107" t="str">
        <f ca="1">IF(+G9="",Sit!$B$1,IF(TODAY()&gt;=Ghost!G9,+Sit!$B$2,IF(TODAY()&gt;=Ghost!G9-30,Sit!$B$3,Sit!$B$4)))</f>
        <v>sin fecha de caducidad</v>
      </c>
      <c r="I9" s="108">
        <f t="shared" si="0"/>
        <v>1</v>
      </c>
      <c r="J9" s="109" t="str">
        <f t="shared" ca="1" si="1"/>
        <v>cantidad sin cumplimentar  --&gt; sin fecha de caducidad</v>
      </c>
      <c r="K9" s="104" t="str">
        <f>IF('lista botiquin C'!F14="","cantidad sin cumplimentar",
IF(I9=0,"cantidad exigida",
IF(I9=1,"falta1ud",
IF(I9&gt;1,"faltanuds",
IF(I9&lt;0,"dotación con excedentes","VER" )))))</f>
        <v>cantidad sin cumplimentar</v>
      </c>
      <c r="L9" s="104" t="str">
        <f t="shared" si="2"/>
        <v>cantidad sin cumplimentar</v>
      </c>
      <c r="M9" s="104" t="s">
        <v>97</v>
      </c>
      <c r="N9" s="110">
        <v>1</v>
      </c>
      <c r="O9" s="110" t="s">
        <v>49</v>
      </c>
      <c r="P9" s="110">
        <f t="shared" si="3"/>
        <v>0</v>
      </c>
      <c r="Q9" s="111">
        <f>+'Consulta situacion del botiquin'!G12</f>
        <v>0</v>
      </c>
      <c r="R9" s="112" t="str">
        <f t="shared" si="4"/>
        <v/>
      </c>
      <c r="S9" s="113">
        <v>8</v>
      </c>
      <c r="T9" s="110" t="s">
        <v>11</v>
      </c>
      <c r="U9" s="110" t="s">
        <v>12</v>
      </c>
      <c r="V9" s="110" t="s">
        <v>134</v>
      </c>
      <c r="W9" s="110"/>
    </row>
    <row r="10" spans="1:23" x14ac:dyDescent="0.25">
      <c r="A10" s="104" t="str">
        <f>IF('lista botiquin C'!A15&lt;&gt;"",'lista botiquin C'!A15,"")</f>
        <v>R06AA</v>
      </c>
      <c r="B10" s="104" t="str">
        <f>+'lista botiquin C'!B15</f>
        <v>DIMENHIDRINATO</v>
      </c>
      <c r="C10" s="104" t="str">
        <f>+'lista botiquin C'!C15</f>
        <v xml:space="preserve"> 50 mg. 12 comp.</v>
      </c>
      <c r="D10" s="104">
        <f>+'lista botiquin C'!D15</f>
        <v>1</v>
      </c>
      <c r="E10" s="104" t="str">
        <f>+'lista botiquin C'!E15</f>
        <v>envase</v>
      </c>
      <c r="F10" s="105">
        <f>+'lista botiquin C'!F15</f>
        <v>0</v>
      </c>
      <c r="G10" s="106" t="str">
        <f>IF('lista botiquin C'!G15&lt;&gt;"",'lista botiquin C'!G15,"")</f>
        <v/>
      </c>
      <c r="H10" s="107" t="str">
        <f ca="1">IF(+G10="",Sit!$B$1,IF(TODAY()&gt;=Ghost!G10,+Sit!$B$2,IF(TODAY()&gt;=Ghost!G10-30,Sit!$B$3,Sit!$B$4)))</f>
        <v>sin fecha de caducidad</v>
      </c>
      <c r="I10" s="108">
        <f t="shared" si="0"/>
        <v>1</v>
      </c>
      <c r="J10" s="109" t="str">
        <f t="shared" ca="1" si="1"/>
        <v>cantidad sin cumplimentar  --&gt; sin fecha de caducidad</v>
      </c>
      <c r="K10" s="104" t="str">
        <f>IF('lista botiquin C'!F15="","cantidad sin cumplimentar",
IF(I10=0,"cantidad exigida",
IF(I10=1,"falta1ud",
IF(I10&gt;1,"faltanuds",
IF(I10&lt;0,"dotación con excedentes","VER" )))))</f>
        <v>cantidad sin cumplimentar</v>
      </c>
      <c r="L10" s="104" t="str">
        <f t="shared" si="2"/>
        <v>cantidad sin cumplimentar</v>
      </c>
      <c r="M10" s="104" t="s">
        <v>98</v>
      </c>
      <c r="N10" s="110">
        <v>1</v>
      </c>
      <c r="O10" s="110" t="s">
        <v>50</v>
      </c>
      <c r="P10" s="110">
        <f t="shared" si="3"/>
        <v>0</v>
      </c>
      <c r="Q10" s="111">
        <f>+'Consulta situacion del botiquin'!G13</f>
        <v>0</v>
      </c>
      <c r="R10" s="112" t="str">
        <f t="shared" si="4"/>
        <v/>
      </c>
      <c r="S10" s="113">
        <v>9</v>
      </c>
      <c r="T10" s="110" t="s">
        <v>13</v>
      </c>
      <c r="U10" s="110" t="s">
        <v>14</v>
      </c>
      <c r="V10" s="110" t="s">
        <v>140</v>
      </c>
      <c r="W10" s="110"/>
    </row>
    <row r="11" spans="1:23" x14ac:dyDescent="0.25">
      <c r="A11" s="104" t="str">
        <f>IF('lista botiquin C'!A16&lt;&gt;"",'lista botiquin C'!A16,"")</f>
        <v>D08AG02</v>
      </c>
      <c r="B11" s="104" t="str">
        <f>+'lista botiquin C'!B16</f>
        <v>POVIDONA</v>
      </c>
      <c r="C11" s="104" t="str">
        <f>+'lista botiquin C'!C16</f>
        <v>10 unidosis 5 ml.</v>
      </c>
      <c r="D11" s="104">
        <f>+'lista botiquin C'!D16</f>
        <v>1</v>
      </c>
      <c r="E11" s="104" t="str">
        <f>+'lista botiquin C'!E16</f>
        <v>envase</v>
      </c>
      <c r="F11" s="105">
        <f>+'lista botiquin C'!F16</f>
        <v>0</v>
      </c>
      <c r="G11" s="106" t="str">
        <f>IF('lista botiquin C'!G16&lt;&gt;"",'lista botiquin C'!G16,"")</f>
        <v/>
      </c>
      <c r="H11" s="107" t="str">
        <f ca="1">IF(+G11="",Sit!$B$1,IF(TODAY()&gt;=Ghost!G11,+Sit!$B$2,IF(TODAY()&gt;=Ghost!G11-30,Sit!$B$3,Sit!$B$4)))</f>
        <v>sin fecha de caducidad</v>
      </c>
      <c r="I11" s="108">
        <f t="shared" si="0"/>
        <v>1</v>
      </c>
      <c r="J11" s="109" t="str">
        <f t="shared" ca="1" si="1"/>
        <v>cantidad sin cumplimentar  --&gt; sin fecha de caducidad</v>
      </c>
      <c r="K11" s="104" t="str">
        <f>IF('lista botiquin C'!F16="","cantidad sin cumplimentar",
IF(I11=0,"cantidad exigida",
IF(I11=1,"falta1ud",
IF(I11&gt;1,"faltanuds",
IF(I11&lt;0,"dotación con excedentes","VER" )))))</f>
        <v>cantidad sin cumplimentar</v>
      </c>
      <c r="L11" s="104" t="str">
        <f t="shared" si="2"/>
        <v>cantidad sin cumplimentar</v>
      </c>
      <c r="M11" s="104" t="s">
        <v>99</v>
      </c>
      <c r="N11" s="110">
        <v>1</v>
      </c>
      <c r="O11" s="110" t="s">
        <v>50</v>
      </c>
      <c r="P11" s="110">
        <f t="shared" si="3"/>
        <v>0</v>
      </c>
      <c r="Q11" s="111">
        <f>+'Consulta situacion del botiquin'!G14</f>
        <v>0</v>
      </c>
      <c r="R11" s="112" t="str">
        <f t="shared" si="4"/>
        <v/>
      </c>
      <c r="S11" s="113">
        <v>10</v>
      </c>
      <c r="T11" s="110" t="s">
        <v>22</v>
      </c>
      <c r="U11" s="110" t="s">
        <v>41</v>
      </c>
      <c r="V11" s="110" t="s">
        <v>136</v>
      </c>
      <c r="W11" s="110"/>
    </row>
    <row r="12" spans="1:23" x14ac:dyDescent="0.25">
      <c r="A12" s="104" t="str">
        <f>IF('lista botiquin C'!A17&lt;&gt;"",'lista botiquin C'!A17,"")</f>
        <v>D08AJ</v>
      </c>
      <c r="B12" s="104" t="str">
        <f>+'lista botiquin C'!B17</f>
        <v>ALCOHOL DE 70°</v>
      </c>
      <c r="C12" s="104" t="str">
        <f>+'lista botiquin C'!C17</f>
        <v>Solución 50 ml.</v>
      </c>
      <c r="D12" s="104">
        <f>+'lista botiquin C'!D17</f>
        <v>1</v>
      </c>
      <c r="E12" s="104" t="str">
        <f>+'lista botiquin C'!E17</f>
        <v>envase</v>
      </c>
      <c r="F12" s="105">
        <f>+'lista botiquin C'!F17</f>
        <v>0</v>
      </c>
      <c r="G12" s="106" t="str">
        <f>IF('lista botiquin C'!G17&lt;&gt;"",'lista botiquin C'!G17,"")</f>
        <v/>
      </c>
      <c r="H12" s="107" t="str">
        <f ca="1">IF(+G12="",Sit!$B$1,IF(TODAY()&gt;=Ghost!G12,+Sit!$B$2,IF(TODAY()&gt;=Ghost!G12-30,Sit!$B$3,Sit!$B$4)))</f>
        <v>sin fecha de caducidad</v>
      </c>
      <c r="I12" s="108">
        <f t="shared" si="0"/>
        <v>1</v>
      </c>
      <c r="J12" s="109" t="str">
        <f t="shared" ca="1" si="1"/>
        <v>cantidad sin cumplimentar  --&gt; sin fecha de caducidad</v>
      </c>
      <c r="K12" s="104" t="str">
        <f>IF('lista botiquin C'!F17="","cantidad sin cumplimentar",
IF(I12=0,"cantidad exigida",
IF(I12=1,"falta1ud",
IF(I12&gt;1,"faltanuds",
IF(I12&lt;0,"dotación con excedentes","VER" )))))</f>
        <v>cantidad sin cumplimentar</v>
      </c>
      <c r="L12" s="104" t="str">
        <f t="shared" si="2"/>
        <v>cantidad sin cumplimentar</v>
      </c>
      <c r="M12" s="104" t="s">
        <v>100</v>
      </c>
      <c r="N12" s="110">
        <v>1</v>
      </c>
      <c r="O12" s="110" t="s">
        <v>50</v>
      </c>
      <c r="P12" s="110">
        <f t="shared" si="3"/>
        <v>0</v>
      </c>
      <c r="Q12" s="111">
        <f>+'Consulta situacion del botiquin'!G15</f>
        <v>0</v>
      </c>
      <c r="R12" s="112" t="str">
        <f t="shared" si="4"/>
        <v/>
      </c>
      <c r="S12" s="113">
        <v>11</v>
      </c>
      <c r="T12" s="110" t="s">
        <v>16</v>
      </c>
      <c r="U12" s="110" t="s">
        <v>42</v>
      </c>
      <c r="V12" s="110" t="s">
        <v>137</v>
      </c>
      <c r="W12" s="110"/>
    </row>
    <row r="13" spans="1:23" x14ac:dyDescent="0.25">
      <c r="A13" s="104" t="str">
        <f>IF('lista botiquin C'!A18&lt;&gt;"",'lista botiquin C'!A18,"")</f>
        <v>D08AC</v>
      </c>
      <c r="B13" s="104" t="str">
        <f>+'lista botiquin C'!B18</f>
        <v>CLORHEXIDINA</v>
      </c>
      <c r="C13" s="104" t="str">
        <f>+'lista botiquin C'!C18</f>
        <v>Solución tópica 1%. Frasco 25 ml.</v>
      </c>
      <c r="D13" s="104">
        <f>+'lista botiquin C'!D18</f>
        <v>1</v>
      </c>
      <c r="E13" s="104" t="str">
        <f>+'lista botiquin C'!E18</f>
        <v>envase</v>
      </c>
      <c r="F13" s="105">
        <f>+'lista botiquin C'!F18</f>
        <v>0</v>
      </c>
      <c r="G13" s="106" t="str">
        <f>IF('lista botiquin C'!G18&lt;&gt;"",'lista botiquin C'!G18,"")</f>
        <v/>
      </c>
      <c r="H13" s="107" t="str">
        <f ca="1">IF(+G13="",Sit!$B$1,IF(TODAY()&gt;=Ghost!G13,+Sit!$B$2,IF(TODAY()&gt;=Ghost!G13-30,Sit!$B$3,Sit!$B$4)))</f>
        <v>sin fecha de caducidad</v>
      </c>
      <c r="I13" s="108">
        <f t="shared" si="0"/>
        <v>1</v>
      </c>
      <c r="J13" s="109" t="str">
        <f t="shared" ca="1" si="1"/>
        <v>cantidad sin cumplimentar  --&gt; sin fecha de caducidad</v>
      </c>
      <c r="K13" s="104" t="str">
        <f>IF('lista botiquin C'!F18="","cantidad sin cumplimentar",
IF(I13=0,"cantidad exigida",
IF(I13=1,"falta1ud",
IF(I13&gt;1,"faltanuds",
IF(I13&lt;0,"dotación con excedentes","VER" )))))</f>
        <v>cantidad sin cumplimentar</v>
      </c>
      <c r="L13" s="104" t="str">
        <f t="shared" si="2"/>
        <v>cantidad sin cumplimentar</v>
      </c>
      <c r="M13" s="104" t="s">
        <v>101</v>
      </c>
      <c r="N13" s="110">
        <v>1</v>
      </c>
      <c r="O13" s="110" t="s">
        <v>50</v>
      </c>
      <c r="P13" s="110">
        <f t="shared" si="3"/>
        <v>0</v>
      </c>
      <c r="Q13" s="111">
        <f>+'Consulta situacion del botiquin'!G16</f>
        <v>0</v>
      </c>
      <c r="R13" s="112" t="str">
        <f t="shared" si="4"/>
        <v/>
      </c>
      <c r="S13" s="113">
        <v>12</v>
      </c>
      <c r="T13" s="110" t="s">
        <v>125</v>
      </c>
      <c r="U13" s="110" t="s">
        <v>126</v>
      </c>
      <c r="V13" s="110" t="s">
        <v>138</v>
      </c>
      <c r="W13" s="110"/>
    </row>
    <row r="14" spans="1:23" x14ac:dyDescent="0.25">
      <c r="A14" s="104" t="str">
        <f>IF('lista botiquin C'!A19&lt;&gt;"",'lista botiquin C'!A19,"")</f>
        <v/>
      </c>
      <c r="B14" s="104" t="str">
        <f>+'lista botiquin C'!B19</f>
        <v>SOLUCIÓN ANTISÉPTICA para higiene de manos.</v>
      </c>
      <c r="C14" s="104" t="str">
        <f>+'lista botiquin C'!C19</f>
        <v>Sobres o frasco 50 ml.</v>
      </c>
      <c r="D14" s="104">
        <f>+'lista botiquin C'!D19</f>
        <v>1</v>
      </c>
      <c r="E14" s="104" t="str">
        <f>+'lista botiquin C'!E19</f>
        <v>envase</v>
      </c>
      <c r="F14" s="105">
        <f>+'lista botiquin C'!F19</f>
        <v>0</v>
      </c>
      <c r="G14" s="106" t="str">
        <f>IF('lista botiquin C'!G19&lt;&gt;"",'lista botiquin C'!G19,"")</f>
        <v/>
      </c>
      <c r="H14" s="107" t="str">
        <f ca="1">IF(+G14="",Sit!$B$1,IF(TODAY()&gt;=Ghost!G14,+Sit!$B$2,IF(TODAY()&gt;=Ghost!G14-30,Sit!$B$3,Sit!$B$4)))</f>
        <v>sin fecha de caducidad</v>
      </c>
      <c r="I14" s="108">
        <f t="shared" si="0"/>
        <v>1</v>
      </c>
      <c r="J14" s="109" t="str">
        <f t="shared" ca="1" si="1"/>
        <v>cantidad sin cumplimentar  --&gt; sin fecha de caducidad</v>
      </c>
      <c r="K14" s="104" t="str">
        <f>IF('lista botiquin C'!F19="","cantidad sin cumplimentar",
IF(I14=0,"cantidad exigida",
IF(I14=1,"falta1ud",
IF(I14&gt;1,"faltanuds",
IF(I14&lt;0,"dotación con excedentes","VER" )))))</f>
        <v>cantidad sin cumplimentar</v>
      </c>
      <c r="L14" s="104" t="str">
        <f t="shared" si="2"/>
        <v>cantidad sin cumplimentar</v>
      </c>
      <c r="M14" s="104" t="s">
        <v>102</v>
      </c>
      <c r="N14" s="110">
        <v>1</v>
      </c>
      <c r="O14" s="110" t="s">
        <v>50</v>
      </c>
      <c r="P14" s="110">
        <f t="shared" si="3"/>
        <v>0</v>
      </c>
      <c r="Q14" s="111">
        <f>+'Consulta situacion del botiquin'!G17</f>
        <v>0</v>
      </c>
      <c r="R14" s="112" t="str">
        <f t="shared" si="4"/>
        <v/>
      </c>
      <c r="S14" s="113">
        <v>13</v>
      </c>
      <c r="T14" s="110"/>
      <c r="U14" s="110" t="s">
        <v>127</v>
      </c>
      <c r="V14" s="110" t="s">
        <v>128</v>
      </c>
      <c r="W14" s="110"/>
    </row>
    <row r="15" spans="1:23" x14ac:dyDescent="0.25">
      <c r="A15" s="104" t="str">
        <f>IF('lista botiquin C'!A20&lt;&gt;"",'lista botiquin C'!A20,"")</f>
        <v/>
      </c>
      <c r="B15" s="104" t="str">
        <f>+'lista botiquin C'!B20</f>
        <v>CORTICOIDE + OTROS</v>
      </c>
      <c r="C15" s="104" t="str">
        <f>+'lista botiquin C'!C20</f>
        <v>Gel de 30 g.</v>
      </c>
      <c r="D15" s="104">
        <f>+'lista botiquin C'!D20</f>
        <v>1</v>
      </c>
      <c r="E15" s="104" t="str">
        <f>+'lista botiquin C'!E20</f>
        <v>envase</v>
      </c>
      <c r="F15" s="105">
        <f>+'lista botiquin C'!F20</f>
        <v>0</v>
      </c>
      <c r="G15" s="106" t="str">
        <f>IF('lista botiquin C'!G20&lt;&gt;"",'lista botiquin C'!G20,"")</f>
        <v/>
      </c>
      <c r="H15" s="107" t="str">
        <f ca="1">IF(+G15="",Sit!$B$1,IF(TODAY()&gt;=Ghost!G15,+Sit!$B$2,IF(TODAY()&gt;=Ghost!G15-30,Sit!$B$3,Sit!$B$4)))</f>
        <v>sin fecha de caducidad</v>
      </c>
      <c r="I15" s="108">
        <f t="shared" si="0"/>
        <v>1</v>
      </c>
      <c r="J15" s="109" t="str">
        <f t="shared" ca="1" si="1"/>
        <v>cantidad sin cumplimentar  --&gt; sin fecha de caducidad</v>
      </c>
      <c r="K15" s="104" t="str">
        <f>IF('lista botiquin C'!F20="","cantidad sin cumplimentar",
IF(I15=0,"cantidad exigida",
IF(I15=1,"falta1ud",
IF(I15&gt;1,"faltanuds",
IF(I15&lt;0,"dotación con excedentes","VER" )))))</f>
        <v>cantidad sin cumplimentar</v>
      </c>
      <c r="L15" s="104" t="str">
        <f t="shared" si="2"/>
        <v>cantidad sin cumplimentar</v>
      </c>
      <c r="M15" s="104" t="s">
        <v>103</v>
      </c>
      <c r="N15" s="110">
        <v>1</v>
      </c>
      <c r="O15" s="110" t="s">
        <v>50</v>
      </c>
      <c r="P15" s="110">
        <f t="shared" si="3"/>
        <v>0</v>
      </c>
      <c r="Q15" s="111">
        <f>+'Consulta situacion del botiquin'!G18</f>
        <v>0</v>
      </c>
      <c r="R15" s="112" t="str">
        <f t="shared" si="4"/>
        <v/>
      </c>
      <c r="S15" s="113">
        <v>14</v>
      </c>
      <c r="T15" s="110"/>
      <c r="U15" s="110" t="s">
        <v>43</v>
      </c>
      <c r="V15" s="110" t="s">
        <v>129</v>
      </c>
      <c r="W15" s="110"/>
    </row>
    <row r="16" spans="1:23" x14ac:dyDescent="0.25">
      <c r="A16" s="104" t="str">
        <f>IF('lista botiquin C'!A22&lt;&gt;"",'lista botiquin C'!A22,"")</f>
        <v>GELATINA HEMOSTÁTICA esponja 200 x 70 x 0,5 mm.</v>
      </c>
      <c r="B16" s="104" t="str">
        <f>IF('lista botiquin C'!B22&lt;&gt;"",'lista botiquin C'!B22,"-")</f>
        <v>-</v>
      </c>
      <c r="C16" s="104" t="str">
        <f>IF('lista botiquin C'!C22&lt;&gt;"",'lista botiquin C'!C22,"-")</f>
        <v>-</v>
      </c>
      <c r="D16" s="104">
        <f>+'lista botiquin C'!D22</f>
        <v>1</v>
      </c>
      <c r="E16" s="104" t="str">
        <f>+'lista botiquin C'!E22</f>
        <v>unidad</v>
      </c>
      <c r="F16" s="105">
        <f>+'lista botiquin C'!F22</f>
        <v>0</v>
      </c>
      <c r="G16" s="106" t="str">
        <f>IF('lista botiquin C'!G22&lt;&gt;"",'lista botiquin C'!G22,"")</f>
        <v/>
      </c>
      <c r="H16" s="107" t="str">
        <f ca="1">IF(+G16="",Sit!$B$1,IF(TODAY()&gt;=Ghost!G16,+Sit!$B$2,IF(TODAY()&gt;=Ghost!G16-30,Sit!$B$3,Sit!$B$4)))</f>
        <v>sin fecha de caducidad</v>
      </c>
      <c r="I16" s="108">
        <f t="shared" ref="I16:I31" si="5">+D16-F16</f>
        <v>1</v>
      </c>
      <c r="J16" s="109" t="str">
        <f t="shared" ca="1" si="1"/>
        <v>cantidad sin cumplimentar  --&gt; sin fecha de caducidad</v>
      </c>
      <c r="K16" s="104" t="str">
        <f>IF('lista botiquin C'!F22="","cantidad sin cumplimentar",
IF(I16=0,"cantidad exigida",
IF(I16=1,"falta1ud",
IF(I16&gt;1,"faltanuds",
IF(I16&lt;0,"dotación con excedentes","VER" )))))</f>
        <v>cantidad sin cumplimentar</v>
      </c>
      <c r="L16" s="104" t="str">
        <f>IF(AND(K16="falta1ud",F16=0), CONCATENATE("sin existencias /"&amp;" falta "&amp;+I16&amp; " unidad"),
IF(AND(K16="falta1ud",F16=1), CONCATENATE("queda "&amp;+F16&amp;" unidad /"&amp;" falta "&amp;+I16&amp; " unidad"),
IF(AND(K16="falta1ud",F16&gt;1), CONCATENATE("quedan "&amp;+F16&amp;" unidades /"&amp;" falta "&amp;+I16&amp; " unidad"),
IF(AND(K16="faltanuds",F16=0),CONCATENATE("sin existencias /"&amp;" faltan "&amp;+I16&amp; " unidades"),
IF(AND(K16="faltanuds",F16=1),CONCATENATE("queda "&amp;+F16&amp;" unidad /"&amp;" faltan "&amp;+I16&amp; " unidades"),
IF(AND(K16="faltanuds",F16&gt;1),CONCATENATE("quedan "&amp;+F16&amp;" unidades /"&amp;" faltan "&amp;+I16&amp; " unidades"),
+K16))))))</f>
        <v>cantidad sin cumplimentar</v>
      </c>
      <c r="M16" s="104" t="s">
        <v>104</v>
      </c>
      <c r="N16" s="110">
        <v>1</v>
      </c>
      <c r="O16" s="110" t="s">
        <v>51</v>
      </c>
      <c r="P16" s="110">
        <f t="shared" si="3"/>
        <v>0</v>
      </c>
      <c r="Q16" s="111">
        <f>+'Consulta situacion del botiquin'!O5</f>
        <v>0</v>
      </c>
      <c r="R16" s="112" t="str">
        <f t="shared" si="4"/>
        <v/>
      </c>
      <c r="S16" s="113">
        <v>15</v>
      </c>
      <c r="T16" s="110"/>
      <c r="U16" s="110" t="s">
        <v>63</v>
      </c>
      <c r="V16" s="110"/>
      <c r="W16" s="110"/>
    </row>
    <row r="17" spans="1:23" x14ac:dyDescent="0.25">
      <c r="A17" s="104" t="str">
        <f>IF('lista botiquin C'!A23&lt;&gt;"",'lista botiquin C'!A23,"")</f>
        <v>CÁNULA PARA REANIMACIÓN BOCA A BOCA. TUBO DE GUEDEL núm. 3</v>
      </c>
      <c r="B17" s="104" t="str">
        <f>IF('lista botiquin C'!B23&lt;&gt;"",'lista botiquin C'!B23,"-")</f>
        <v>-</v>
      </c>
      <c r="C17" s="104" t="str">
        <f>IF('lista botiquin C'!C23&lt;&gt;"",'lista botiquin C'!C23,"-")</f>
        <v>-</v>
      </c>
      <c r="D17" s="104">
        <f>+'lista botiquin C'!D23</f>
        <v>1</v>
      </c>
      <c r="E17" s="104" t="str">
        <f>+'lista botiquin C'!E23</f>
        <v>unidad</v>
      </c>
      <c r="F17" s="105">
        <f>+'lista botiquin C'!F23</f>
        <v>0</v>
      </c>
      <c r="G17" s="106" t="str">
        <f>IF('lista botiquin C'!G23&lt;&gt;"",'lista botiquin C'!G23,"")</f>
        <v/>
      </c>
      <c r="H17" s="107" t="str">
        <f ca="1">IF(+G17="",Sit!$B$1,IF(TODAY()&gt;=Ghost!G17,+Sit!$B$2,IF(TODAY()&gt;=Ghost!G17-30,Sit!$B$3,Sit!$B$4)))</f>
        <v>sin fecha de caducidad</v>
      </c>
      <c r="I17" s="108">
        <f t="shared" si="5"/>
        <v>1</v>
      </c>
      <c r="J17" s="109" t="str">
        <f t="shared" ref="J17:J31" ca="1" si="6">CONCATENATE(L17,"  --&gt; ",H17)</f>
        <v>cantidad sin cumplimentar  --&gt; sin fecha de caducidad</v>
      </c>
      <c r="K17" s="104" t="str">
        <f>IF('lista botiquin C'!F23="","cantidad sin cumplimentar",
IF(I17=0,"cantidad exigida",
IF(I17=1,"falta1ud",
IF(I17&gt;1,"faltanuds",
IF(I17&lt;0,"dotación con excedentes","VER" )))))</f>
        <v>cantidad sin cumplimentar</v>
      </c>
      <c r="L17" s="104" t="str">
        <f t="shared" ref="L17:L31" si="7">IF(AND(K17="falta1ud",F17=0), CONCATENATE("sin existencias /"&amp;" falta "&amp;+I17&amp; " unidad"),
IF(AND(K17="falta1ud",F17=1), CONCATENATE("queda "&amp;+F17&amp;" unidad /"&amp;" falta "&amp;+I17&amp; " unidad"),
IF(AND(K17="falta1ud",F17&gt;1), CONCATENATE("quedan "&amp;+F17&amp;" unidades /"&amp;" falta "&amp;+I17&amp; " unidad"),
IF(AND(K17="faltanuds",F17=0),CONCATENATE("sin existencias /"&amp;" faltan "&amp;+I17&amp; " unidades"),
IF(AND(K17="faltanuds",F17=1),CONCATENATE("queda "&amp;+F17&amp;" unidad /"&amp;" faltan "&amp;+I17&amp; " unidades"),
IF(AND(K17="faltanuds",F17&gt;1),CONCATENATE("quedan "&amp;+F17&amp;" unidades /"&amp;" faltan "&amp;+I17&amp; " unidades"),
+K17))))))</f>
        <v>cantidad sin cumplimentar</v>
      </c>
      <c r="M17" s="104" t="s">
        <v>105</v>
      </c>
      <c r="N17" s="110">
        <v>1</v>
      </c>
      <c r="O17" s="110" t="s">
        <v>51</v>
      </c>
      <c r="P17" s="110">
        <f t="shared" si="3"/>
        <v>0</v>
      </c>
      <c r="Q17" s="111">
        <f>+'Consulta situacion del botiquin'!O6</f>
        <v>0</v>
      </c>
      <c r="R17" s="112" t="str">
        <f t="shared" si="4"/>
        <v/>
      </c>
      <c r="S17" s="113">
        <v>16</v>
      </c>
      <c r="T17" s="110"/>
      <c r="U17" s="110" t="s">
        <v>142</v>
      </c>
      <c r="V17" s="110"/>
      <c r="W17" s="110"/>
    </row>
    <row r="18" spans="1:23" x14ac:dyDescent="0.25">
      <c r="A18" s="104" t="str">
        <f>IF('lista botiquin C'!A24&lt;&gt;"",'lista botiquin C'!A24,"")</f>
        <v>CÁNULA PARA REANIMACIÓN BOCA A BOCA. TUBO DE GUEDEL núm. 4</v>
      </c>
      <c r="B18" s="104" t="str">
        <f>IF('lista botiquin C'!B24&lt;&gt;"",'lista botiquin C'!B24,"-")</f>
        <v>-</v>
      </c>
      <c r="C18" s="104" t="str">
        <f>IF('lista botiquin C'!C24&lt;&gt;"",'lista botiquin C'!C24,"-")</f>
        <v>-</v>
      </c>
      <c r="D18" s="104">
        <f>+'lista botiquin C'!D24</f>
        <v>1</v>
      </c>
      <c r="E18" s="104" t="str">
        <f>+'lista botiquin C'!E24</f>
        <v>unidad</v>
      </c>
      <c r="F18" s="105">
        <f>+'lista botiquin C'!F24</f>
        <v>0</v>
      </c>
      <c r="G18" s="106" t="str">
        <f>IF('lista botiquin C'!G24&lt;&gt;"",'lista botiquin C'!G24,"")</f>
        <v/>
      </c>
      <c r="H18" s="107" t="str">
        <f ca="1">IF(+G18="",Sit!$B$1,IF(TODAY()&gt;=Ghost!G18,+Sit!$B$2,IF(TODAY()&gt;=Ghost!G18-30,Sit!$B$3,Sit!$B$4)))</f>
        <v>sin fecha de caducidad</v>
      </c>
      <c r="I18" s="108">
        <f t="shared" si="5"/>
        <v>1</v>
      </c>
      <c r="J18" s="109" t="str">
        <f t="shared" ca="1" si="6"/>
        <v>cantidad sin cumplimentar  --&gt; sin fecha de caducidad</v>
      </c>
      <c r="K18" s="104" t="str">
        <f>IF('lista botiquin C'!F24="","cantidad sin cumplimentar",
IF(I18=0,"cantidad exigida",
IF(I18=1,"falta1ud",
IF(I18&gt;1,"faltanuds",
IF(I18&lt;0,"dotación con excedentes","VER" )))))</f>
        <v>cantidad sin cumplimentar</v>
      </c>
      <c r="L18" s="104" t="str">
        <f t="shared" si="7"/>
        <v>cantidad sin cumplimentar</v>
      </c>
      <c r="M18" s="104" t="s">
        <v>106</v>
      </c>
      <c r="N18" s="110">
        <v>1</v>
      </c>
      <c r="O18" s="110" t="s">
        <v>51</v>
      </c>
      <c r="P18" s="110">
        <f t="shared" si="3"/>
        <v>0</v>
      </c>
      <c r="Q18" s="111">
        <f>+'Consulta situacion del botiquin'!O7</f>
        <v>0</v>
      </c>
      <c r="R18" s="112" t="str">
        <f t="shared" si="4"/>
        <v/>
      </c>
      <c r="S18" s="113">
        <v>17</v>
      </c>
      <c r="T18" s="110"/>
      <c r="U18" s="110" t="s">
        <v>143</v>
      </c>
      <c r="V18" s="110"/>
      <c r="W18" s="110"/>
    </row>
    <row r="19" spans="1:23" x14ac:dyDescent="0.25">
      <c r="A19" s="104" t="str">
        <f>IF('lista botiquin C'!A25&lt;&gt;"",'lista botiquin C'!A25,"")</f>
        <v>VENDAS ELÁSTICAS 7 cm. x 4 m.</v>
      </c>
      <c r="B19" s="104" t="str">
        <f>IF('lista botiquin C'!B25&lt;&gt;"",'lista botiquin C'!B25,"-")</f>
        <v>-</v>
      </c>
      <c r="C19" s="104" t="str">
        <f>IF('lista botiquin C'!C25&lt;&gt;"",'lista botiquin C'!C25,"-")</f>
        <v>-</v>
      </c>
      <c r="D19" s="104">
        <f>+'lista botiquin C'!D25</f>
        <v>2</v>
      </c>
      <c r="E19" s="104" t="str">
        <f>+'lista botiquin C'!E25</f>
        <v>unidades</v>
      </c>
      <c r="F19" s="105">
        <f>+'lista botiquin C'!F25</f>
        <v>0</v>
      </c>
      <c r="G19" s="106" t="str">
        <f>IF('lista botiquin C'!G25&lt;&gt;"",'lista botiquin C'!G25,"")</f>
        <v/>
      </c>
      <c r="H19" s="107" t="str">
        <f ca="1">IF(+G19="",Sit!$B$1,IF(TODAY()&gt;=Ghost!G19,+Sit!$B$2,IF(TODAY()&gt;=Ghost!G19-30,Sit!$B$3,Sit!$B$4)))</f>
        <v>sin fecha de caducidad</v>
      </c>
      <c r="I19" s="108">
        <f t="shared" si="5"/>
        <v>2</v>
      </c>
      <c r="J19" s="109" t="str">
        <f t="shared" ca="1" si="6"/>
        <v>cantidad sin cumplimentar  --&gt; sin fecha de caducidad</v>
      </c>
      <c r="K19" s="104" t="str">
        <f>IF('lista botiquin C'!F25="","cantidad sin cumplimentar",
IF(I19=0,"cantidad exigida",
IF(I19=1,"falta1ud",
IF(I19&gt;1,"faltanuds",
IF(I19&lt;0,"dotación con excedentes","VER" )))))</f>
        <v>cantidad sin cumplimentar</v>
      </c>
      <c r="L19" s="104" t="str">
        <f t="shared" si="7"/>
        <v>cantidad sin cumplimentar</v>
      </c>
      <c r="M19" s="104" t="s">
        <v>107</v>
      </c>
      <c r="N19" s="110">
        <v>2</v>
      </c>
      <c r="O19" s="110" t="s">
        <v>52</v>
      </c>
      <c r="P19" s="110">
        <f t="shared" si="3"/>
        <v>0</v>
      </c>
      <c r="Q19" s="111">
        <f>+'Consulta situacion del botiquin'!O8</f>
        <v>0</v>
      </c>
      <c r="R19" s="112" t="str">
        <f t="shared" si="4"/>
        <v/>
      </c>
      <c r="S19" s="113">
        <v>18</v>
      </c>
      <c r="T19" s="110"/>
      <c r="U19" s="110" t="s">
        <v>144</v>
      </c>
      <c r="V19" s="110"/>
      <c r="W19" s="110"/>
    </row>
    <row r="20" spans="1:23" x14ac:dyDescent="0.25">
      <c r="A20" s="104" t="str">
        <f>IF('lista botiquin C'!A26&lt;&gt;"",'lista botiquin C'!A26,"")</f>
        <v>COMPRESAS DE GASA ESTÉRILES de 20 cm. x 20 cm. Caja con 25 unidades</v>
      </c>
      <c r="B20" s="104" t="str">
        <f>IF('lista botiquin C'!B26&lt;&gt;"",'lista botiquin C'!B26,"-")</f>
        <v>-</v>
      </c>
      <c r="C20" s="104" t="str">
        <f>IF('lista botiquin C'!C26&lt;&gt;"",'lista botiquin C'!C26,"-")</f>
        <v>-</v>
      </c>
      <c r="D20" s="104">
        <f>+'lista botiquin C'!D26</f>
        <v>1</v>
      </c>
      <c r="E20" s="104" t="str">
        <f>+'lista botiquin C'!E26</f>
        <v>unidad</v>
      </c>
      <c r="F20" s="105">
        <f>+'lista botiquin C'!F26</f>
        <v>0</v>
      </c>
      <c r="G20" s="106" t="str">
        <f>IF('lista botiquin C'!G26&lt;&gt;"",'lista botiquin C'!G26,"")</f>
        <v/>
      </c>
      <c r="H20" s="107" t="str">
        <f ca="1">IF(+G20="",Sit!$B$1,IF(TODAY()&gt;=Ghost!G20,+Sit!$B$2,IF(TODAY()&gt;=Ghost!G20-30,Sit!$B$3,Sit!$B$4)))</f>
        <v>sin fecha de caducidad</v>
      </c>
      <c r="I20" s="108">
        <f t="shared" si="5"/>
        <v>1</v>
      </c>
      <c r="J20" s="109" t="str">
        <f t="shared" ca="1" si="6"/>
        <v>cantidad sin cumplimentar  --&gt; sin fecha de caducidad</v>
      </c>
      <c r="K20" s="104" t="str">
        <f>IF('lista botiquin C'!F26="","cantidad sin cumplimentar",
IF(I20=0,"cantidad exigida",
IF(I20=1,"falta1ud",
IF(I20&gt;1,"faltanuds",
IF(I20&lt;0,"dotación con excedentes","VER" )))))</f>
        <v>cantidad sin cumplimentar</v>
      </c>
      <c r="L20" s="104" t="str">
        <f t="shared" si="7"/>
        <v>cantidad sin cumplimentar</v>
      </c>
      <c r="M20" s="104" t="s">
        <v>108</v>
      </c>
      <c r="N20" s="110">
        <v>1</v>
      </c>
      <c r="O20" s="110" t="s">
        <v>51</v>
      </c>
      <c r="P20" s="110">
        <f t="shared" si="3"/>
        <v>0</v>
      </c>
      <c r="Q20" s="111">
        <f>+'Consulta situacion del botiquin'!O9</f>
        <v>0</v>
      </c>
      <c r="R20" s="112" t="str">
        <f t="shared" si="4"/>
        <v/>
      </c>
      <c r="S20" s="113">
        <v>19</v>
      </c>
      <c r="T20" s="110"/>
      <c r="U20" s="110" t="s">
        <v>88</v>
      </c>
      <c r="V20" s="110" t="s">
        <v>150</v>
      </c>
      <c r="W20" s="110"/>
    </row>
    <row r="21" spans="1:23" x14ac:dyDescent="0.25">
      <c r="A21" s="104" t="str">
        <f>IF('lista botiquin C'!A27&lt;&gt;"",'lista botiquin C'!A27,"")</f>
        <v>ESPARADRAPO HIPOALERGÉNICO de  5 cm. x 10 m.</v>
      </c>
      <c r="B21" s="104" t="str">
        <f>IF('lista botiquin C'!B27&lt;&gt;"",'lista botiquin C'!B27,"-")</f>
        <v>-</v>
      </c>
      <c r="C21" s="104" t="str">
        <f>IF('lista botiquin C'!C27&lt;&gt;"",'lista botiquin C'!C27,"-")</f>
        <v>-</v>
      </c>
      <c r="D21" s="104">
        <f>+'lista botiquin C'!D27</f>
        <v>1</v>
      </c>
      <c r="E21" s="104" t="str">
        <f>+'lista botiquin C'!E27</f>
        <v>unidad</v>
      </c>
      <c r="F21" s="105">
        <f>+'lista botiquin C'!F27</f>
        <v>0</v>
      </c>
      <c r="G21" s="106" t="str">
        <f>IF('lista botiquin C'!G27&lt;&gt;"",'lista botiquin C'!G27,"")</f>
        <v/>
      </c>
      <c r="H21" s="107" t="str">
        <f ca="1">IF(+G21="",Sit!$B$1,IF(TODAY()&gt;=Ghost!G21,+Sit!$B$2,IF(TODAY()&gt;=Ghost!G21-30,Sit!$B$3,Sit!$B$4)))</f>
        <v>sin fecha de caducidad</v>
      </c>
      <c r="I21" s="108">
        <f t="shared" si="5"/>
        <v>1</v>
      </c>
      <c r="J21" s="109" t="str">
        <f t="shared" ca="1" si="6"/>
        <v>cantidad sin cumplimentar  --&gt; sin fecha de caducidad</v>
      </c>
      <c r="K21" s="104" t="str">
        <f>IF('lista botiquin C'!F27="","cantidad sin cumplimentar",
IF(I21=0,"cantidad exigida",
IF(I21=1,"falta1ud",
IF(I21&gt;1,"faltanuds",
IF(I21&lt;0,"dotación con excedentes","VER" )))))</f>
        <v>cantidad sin cumplimentar</v>
      </c>
      <c r="L21" s="104" t="str">
        <f t="shared" si="7"/>
        <v>cantidad sin cumplimentar</v>
      </c>
      <c r="M21" s="104" t="s">
        <v>109</v>
      </c>
      <c r="N21" s="110">
        <v>1</v>
      </c>
      <c r="O21" s="110" t="s">
        <v>51</v>
      </c>
      <c r="P21" s="110">
        <f t="shared" si="3"/>
        <v>0</v>
      </c>
      <c r="Q21" s="111">
        <f>+'Consulta situacion del botiquin'!O10</f>
        <v>0</v>
      </c>
      <c r="R21" s="112" t="str">
        <f t="shared" si="4"/>
        <v/>
      </c>
      <c r="S21" s="113">
        <v>20</v>
      </c>
      <c r="T21" s="110"/>
      <c r="U21" s="110" t="s">
        <v>56</v>
      </c>
      <c r="V21" s="110"/>
      <c r="W21" s="110"/>
    </row>
    <row r="22" spans="1:23" x14ac:dyDescent="0.25">
      <c r="A22" s="104" t="str">
        <f>IF('lista botiquin C'!A28&lt;&gt;"",'lista botiquin C'!A28,"")</f>
        <v>GUANTES DESECHABLES DE VINILO del núm. 8-9</v>
      </c>
      <c r="B22" s="104" t="str">
        <f>IF('lista botiquin C'!B28&lt;&gt;"",'lista botiquin C'!B28,"-")</f>
        <v>-</v>
      </c>
      <c r="C22" s="104" t="str">
        <f>IF('lista botiquin C'!C28&lt;&gt;"",'lista botiquin C'!C28,"-")</f>
        <v>-</v>
      </c>
      <c r="D22" s="104">
        <f>+'lista botiquin C'!D28</f>
        <v>4</v>
      </c>
      <c r="E22" s="104" t="str">
        <f>+'lista botiquin C'!E28</f>
        <v>pares</v>
      </c>
      <c r="F22" s="105">
        <f>+'lista botiquin C'!F28</f>
        <v>0</v>
      </c>
      <c r="G22" s="106" t="str">
        <f>IF('lista botiquin C'!G28&lt;&gt;"",'lista botiquin C'!G28,"")</f>
        <v/>
      </c>
      <c r="H22" s="107" t="str">
        <f ca="1">IF(+G22="",Sit!$B$1,IF(TODAY()&gt;=Ghost!G22,+Sit!$B$2,IF(TODAY()&gt;=Ghost!G22-30,Sit!$B$3,Sit!$B$4)))</f>
        <v>sin fecha de caducidad</v>
      </c>
      <c r="I22" s="108">
        <f t="shared" si="5"/>
        <v>4</v>
      </c>
      <c r="J22" s="109" t="str">
        <f t="shared" ca="1" si="6"/>
        <v>cantidad sin cumplimentar  --&gt; sin fecha de caducidad</v>
      </c>
      <c r="K22" s="104" t="str">
        <f>IF('lista botiquin C'!F28="","cantidad sin cumplimentar",
IF(I22=0,"cantidad exigida",
IF(I22=1,"falta1ud",
IF(I22&gt;1,"faltanuds",
IF(I22&lt;0,"dotación con excedentes","VER" )))))</f>
        <v>cantidad sin cumplimentar</v>
      </c>
      <c r="L22" s="104" t="str">
        <f t="shared" si="7"/>
        <v>cantidad sin cumplimentar</v>
      </c>
      <c r="M22" s="104" t="s">
        <v>110</v>
      </c>
      <c r="N22" s="110">
        <v>4</v>
      </c>
      <c r="O22" s="110" t="s">
        <v>60</v>
      </c>
      <c r="P22" s="110">
        <f t="shared" si="3"/>
        <v>0</v>
      </c>
      <c r="Q22" s="111">
        <f>+'Consulta situacion del botiquin'!O11</f>
        <v>0</v>
      </c>
      <c r="R22" s="112" t="str">
        <f t="shared" si="4"/>
        <v/>
      </c>
      <c r="S22" s="113">
        <v>21</v>
      </c>
      <c r="T22" s="110"/>
      <c r="U22" s="110" t="s">
        <v>145</v>
      </c>
      <c r="V22" s="110"/>
      <c r="W22" s="110"/>
    </row>
    <row r="23" spans="1:23" x14ac:dyDescent="0.25">
      <c r="A23" s="104" t="str">
        <f>IF('lista botiquin C'!A29&lt;&gt;"",'lista botiquin C'!A29,"")</f>
        <v>APÓSITOS AUTOADHESIVOS ESTÉRILES de 8 cm. x 10 cm. Caja con 5 unidades</v>
      </c>
      <c r="B23" s="104" t="str">
        <f>IF('lista botiquin C'!B29&lt;&gt;"",'lista botiquin C'!B29,"-")</f>
        <v>-</v>
      </c>
      <c r="C23" s="104" t="str">
        <f>IF('lista botiquin C'!C29&lt;&gt;"",'lista botiquin C'!C29,"-")</f>
        <v>-</v>
      </c>
      <c r="D23" s="104">
        <f>+'lista botiquin C'!D29</f>
        <v>1</v>
      </c>
      <c r="E23" s="104" t="str">
        <f>+'lista botiquin C'!E29</f>
        <v>caja</v>
      </c>
      <c r="F23" s="105">
        <f>+'lista botiquin C'!F29</f>
        <v>0</v>
      </c>
      <c r="G23" s="106" t="str">
        <f>IF('lista botiquin C'!G29&lt;&gt;"",'lista botiquin C'!G29,"")</f>
        <v/>
      </c>
      <c r="H23" s="107" t="str">
        <f ca="1">IF(+G23="",Sit!$B$1,IF(TODAY()&gt;=Ghost!G23,+Sit!$B$2,IF(TODAY()&gt;=Ghost!G23-30,Sit!$B$3,Sit!$B$4)))</f>
        <v>sin fecha de caducidad</v>
      </c>
      <c r="I23" s="108">
        <f t="shared" si="5"/>
        <v>1</v>
      </c>
      <c r="J23" s="109" t="str">
        <f t="shared" ca="1" si="6"/>
        <v>cantidad sin cumplimentar  --&gt; sin fecha de caducidad</v>
      </c>
      <c r="K23" s="104" t="str">
        <f>IF('lista botiquin C'!F29="","cantidad sin cumplimentar",
IF(I23=0,"cantidad exigida",
IF(I23=1,"falta1ud",
IF(I23&gt;1,"faltanuds",
IF(I23&lt;0,"dotación con excedentes","VER" )))))</f>
        <v>cantidad sin cumplimentar</v>
      </c>
      <c r="L23" s="104" t="str">
        <f t="shared" si="7"/>
        <v>cantidad sin cumplimentar</v>
      </c>
      <c r="M23" s="104" t="s">
        <v>111</v>
      </c>
      <c r="N23" s="110">
        <v>1</v>
      </c>
      <c r="O23" s="110" t="s">
        <v>49</v>
      </c>
      <c r="P23" s="110">
        <f t="shared" si="3"/>
        <v>0</v>
      </c>
      <c r="Q23" s="111">
        <f>+'Consulta situacion del botiquin'!O12</f>
        <v>0</v>
      </c>
      <c r="R23" s="112" t="str">
        <f t="shared" si="4"/>
        <v/>
      </c>
      <c r="S23" s="113">
        <v>22</v>
      </c>
      <c r="T23" s="110"/>
      <c r="U23" s="110" t="s">
        <v>89</v>
      </c>
      <c r="V23" s="110" t="s">
        <v>151</v>
      </c>
      <c r="W23" s="110"/>
    </row>
    <row r="24" spans="1:23" x14ac:dyDescent="0.25">
      <c r="A24" s="104" t="str">
        <f>IF('lista botiquin C'!A30&lt;&gt;"",'lista botiquin C'!A30,"")</f>
        <v>APÓSITOS ADHESIVOS PLÁSTICOS. Rollo de 6 cm. x 1 m.</v>
      </c>
      <c r="B24" s="104" t="str">
        <f>IF('lista botiquin C'!B30&lt;&gt;"",'lista botiquin C'!B30,"-")</f>
        <v>-</v>
      </c>
      <c r="C24" s="104" t="str">
        <f>IF('lista botiquin C'!C30&lt;&gt;"",'lista botiquin C'!C30,"-")</f>
        <v>-</v>
      </c>
      <c r="D24" s="104">
        <f>+'lista botiquin C'!D30</f>
        <v>1</v>
      </c>
      <c r="E24" s="104" t="str">
        <f>+'lista botiquin C'!E30</f>
        <v>unidad</v>
      </c>
      <c r="F24" s="105">
        <f>+'lista botiquin C'!F30</f>
        <v>0</v>
      </c>
      <c r="G24" s="106" t="str">
        <f>IF('lista botiquin C'!G30&lt;&gt;"",'lista botiquin C'!G30,"")</f>
        <v/>
      </c>
      <c r="H24" s="107" t="str">
        <f ca="1">IF(+G24="",Sit!$B$1,IF(TODAY()&gt;=Ghost!G24,+Sit!$B$2,IF(TODAY()&gt;=Ghost!G24-30,Sit!$B$3,Sit!$B$4)))</f>
        <v>sin fecha de caducidad</v>
      </c>
      <c r="I24" s="108">
        <f t="shared" si="5"/>
        <v>1</v>
      </c>
      <c r="J24" s="109" t="str">
        <f t="shared" ca="1" si="6"/>
        <v>cantidad sin cumplimentar  --&gt; sin fecha de caducidad</v>
      </c>
      <c r="K24" s="104" t="str">
        <f>IF('lista botiquin C'!F30="","cantidad sin cumplimentar",
IF(I24=0,"cantidad exigida",
IF(I24=1,"falta1ud",
IF(I24&gt;1,"faltanuds",
IF(I24&lt;0,"dotación con excedentes","VER" )))))</f>
        <v>cantidad sin cumplimentar</v>
      </c>
      <c r="L24" s="104" t="str">
        <f t="shared" si="7"/>
        <v>cantidad sin cumplimentar</v>
      </c>
      <c r="M24" s="104" t="s">
        <v>112</v>
      </c>
      <c r="N24" s="110">
        <v>1</v>
      </c>
      <c r="O24" s="110" t="s">
        <v>51</v>
      </c>
      <c r="P24" s="110">
        <f t="shared" si="3"/>
        <v>0</v>
      </c>
      <c r="Q24" s="111">
        <f>+'Consulta situacion del botiquin'!O13</f>
        <v>0</v>
      </c>
      <c r="R24" s="112" t="str">
        <f t="shared" si="4"/>
        <v/>
      </c>
      <c r="S24" s="113">
        <v>23</v>
      </c>
      <c r="T24" s="110"/>
      <c r="U24" s="110" t="s">
        <v>44</v>
      </c>
      <c r="V24" s="110"/>
      <c r="W24" s="110"/>
    </row>
    <row r="25" spans="1:23" x14ac:dyDescent="0.25">
      <c r="A25" s="104" t="str">
        <f>IF('lista botiquin C'!A31&lt;&gt;"",'lista botiquin C'!A31,"")</f>
        <v>SUTURAS ADHESIVAS. Paquete de 6 mm x 102 mm.</v>
      </c>
      <c r="B25" s="104" t="str">
        <f>IF('lista botiquin C'!B31&lt;&gt;"",'lista botiquin C'!B31,"-")</f>
        <v>-</v>
      </c>
      <c r="C25" s="104" t="str">
        <f>IF('lista botiquin C'!C31&lt;&gt;"",'lista botiquin C'!C31,"-")</f>
        <v>-</v>
      </c>
      <c r="D25" s="104">
        <f>+'lista botiquin C'!D31</f>
        <v>1</v>
      </c>
      <c r="E25" s="104" t="str">
        <f>+'lista botiquin C'!E31</f>
        <v>paquete</v>
      </c>
      <c r="F25" s="105">
        <f>+'lista botiquin C'!F31</f>
        <v>0</v>
      </c>
      <c r="G25" s="106" t="str">
        <f>IF('lista botiquin C'!G31&lt;&gt;"",'lista botiquin C'!G31,"")</f>
        <v/>
      </c>
      <c r="H25" s="107" t="str">
        <f ca="1">IF(+G25="",Sit!$B$1,IF(TODAY()&gt;=Ghost!G25,+Sit!$B$2,IF(TODAY()&gt;=Ghost!G25-30,Sit!$B$3,Sit!$B$4)))</f>
        <v>sin fecha de caducidad</v>
      </c>
      <c r="I25" s="108">
        <f t="shared" si="5"/>
        <v>1</v>
      </c>
      <c r="J25" s="109" t="str">
        <f t="shared" ca="1" si="6"/>
        <v>cantidad sin cumplimentar  --&gt; sin fecha de caducidad</v>
      </c>
      <c r="K25" s="104" t="str">
        <f>IF('lista botiquin C'!F31="","cantidad sin cumplimentar",
IF(I25=0,"cantidad exigida",
IF(I25=1,"falta1ud",
IF(I25&gt;1,"faltanuds",
IF(I25&lt;0,"dotación con excedentes","VER" )))))</f>
        <v>cantidad sin cumplimentar</v>
      </c>
      <c r="L25" s="104" t="str">
        <f t="shared" si="7"/>
        <v>cantidad sin cumplimentar</v>
      </c>
      <c r="M25" s="104" t="s">
        <v>113</v>
      </c>
      <c r="N25" s="110">
        <v>1</v>
      </c>
      <c r="O25" s="110" t="s">
        <v>58</v>
      </c>
      <c r="P25" s="110">
        <f t="shared" si="3"/>
        <v>0</v>
      </c>
      <c r="Q25" s="111">
        <f>+'Consulta situacion del botiquin'!O14</f>
        <v>0</v>
      </c>
      <c r="R25" s="112" t="str">
        <f t="shared" si="4"/>
        <v/>
      </c>
      <c r="S25" s="113">
        <v>24</v>
      </c>
      <c r="T25" s="110"/>
      <c r="U25" s="110" t="s">
        <v>45</v>
      </c>
      <c r="V25" s="110"/>
      <c r="W25" s="110"/>
    </row>
    <row r="26" spans="1:23" x14ac:dyDescent="0.25">
      <c r="A26" s="104" t="str">
        <f>IF('lista botiquin C'!A32&lt;&gt;"",'lista botiquin C'!A32,"")</f>
        <v>GASAS GRASAS de 7 cm. x 9 cm. Caja con 20 sobres</v>
      </c>
      <c r="B26" s="104" t="str">
        <f>IF('lista botiquin C'!B32&lt;&gt;"",'lista botiquin C'!B32,"-")</f>
        <v>-</v>
      </c>
      <c r="C26" s="104" t="str">
        <f>IF('lista botiquin C'!C32&lt;&gt;"",'lista botiquin C'!C32,"-")</f>
        <v>-</v>
      </c>
      <c r="D26" s="104">
        <f>+'lista botiquin C'!D32</f>
        <v>1</v>
      </c>
      <c r="E26" s="104" t="str">
        <f>+'lista botiquin C'!E32</f>
        <v>caja</v>
      </c>
      <c r="F26" s="105">
        <f>+'lista botiquin C'!F32</f>
        <v>0</v>
      </c>
      <c r="G26" s="106" t="str">
        <f>IF('lista botiquin C'!G32&lt;&gt;"",'lista botiquin C'!G32,"")</f>
        <v/>
      </c>
      <c r="H26" s="107" t="str">
        <f ca="1">IF(+G26="",Sit!$B$1,IF(TODAY()&gt;=Ghost!G26,+Sit!$B$2,IF(TODAY()&gt;=Ghost!G26-30,Sit!$B$3,Sit!$B$4)))</f>
        <v>sin fecha de caducidad</v>
      </c>
      <c r="I26" s="108">
        <f t="shared" si="5"/>
        <v>1</v>
      </c>
      <c r="J26" s="109" t="str">
        <f t="shared" ca="1" si="6"/>
        <v>cantidad sin cumplimentar  --&gt; sin fecha de caducidad</v>
      </c>
      <c r="K26" s="104" t="str">
        <f>IF('lista botiquin C'!F32="","cantidad sin cumplimentar",
IF(I26=0,"cantidad exigida",
IF(I26=1,"falta1ud",
IF(I26&gt;1,"faltanuds",
IF(I26&lt;0,"dotación con excedentes","VER" )))))</f>
        <v>cantidad sin cumplimentar</v>
      </c>
      <c r="L26" s="104" t="str">
        <f t="shared" si="7"/>
        <v>cantidad sin cumplimentar</v>
      </c>
      <c r="M26" s="104" t="s">
        <v>114</v>
      </c>
      <c r="N26" s="110">
        <v>1</v>
      </c>
      <c r="O26" s="110" t="s">
        <v>49</v>
      </c>
      <c r="P26" s="110">
        <f t="shared" si="3"/>
        <v>0</v>
      </c>
      <c r="Q26" s="111">
        <f>+'Consulta situacion del botiquin'!O15</f>
        <v>0</v>
      </c>
      <c r="R26" s="112" t="str">
        <f t="shared" si="4"/>
        <v/>
      </c>
      <c r="S26" s="113">
        <v>25</v>
      </c>
      <c r="T26" s="110"/>
      <c r="U26" s="110" t="s">
        <v>57</v>
      </c>
      <c r="V26" s="110"/>
      <c r="W26" s="110"/>
    </row>
    <row r="27" spans="1:23" x14ac:dyDescent="0.25">
      <c r="A27" s="104" t="str">
        <f>IF('lista botiquin C'!A33&lt;&gt;"",'lista botiquin C'!A33,"")</f>
        <v xml:space="preserve">TIJERA RECTA AGUDA </v>
      </c>
      <c r="B27" s="104" t="str">
        <f>IF('lista botiquin C'!B33&lt;&gt;"",'lista botiquin C'!B33,"-")</f>
        <v>-</v>
      </c>
      <c r="C27" s="104" t="str">
        <f>IF('lista botiquin C'!C33&lt;&gt;"",'lista botiquin C'!C33,"-")</f>
        <v>-</v>
      </c>
      <c r="D27" s="104">
        <f>+'lista botiquin C'!D33</f>
        <v>1</v>
      </c>
      <c r="E27" s="104" t="str">
        <f>+'lista botiquin C'!E33</f>
        <v>unidad</v>
      </c>
      <c r="F27" s="105">
        <f>+'lista botiquin C'!F33</f>
        <v>0</v>
      </c>
      <c r="G27" s="106" t="str">
        <f>IF('lista botiquin C'!G33&lt;&gt;"",'lista botiquin C'!G33,"")</f>
        <v/>
      </c>
      <c r="H27" s="107" t="str">
        <f ca="1">IF(+G27="",Sit!$B$1,IF(TODAY()&gt;=Ghost!G27,+Sit!$B$2,IF(TODAY()&gt;=Ghost!G27-30,Sit!$B$3,Sit!$B$4)))</f>
        <v>sin fecha de caducidad</v>
      </c>
      <c r="I27" s="108">
        <f t="shared" si="5"/>
        <v>1</v>
      </c>
      <c r="J27" s="109" t="str">
        <f t="shared" ca="1" si="6"/>
        <v>cantidad sin cumplimentar  --&gt; sin fecha de caducidad</v>
      </c>
      <c r="K27" s="104" t="str">
        <f>IF('lista botiquin C'!F33="","cantidad sin cumplimentar",
IF(I27=0,"cantidad exigida",
IF(I27=1,"falta1ud",
IF(I27&gt;1,"faltanuds",
IF(I27&lt;0,"dotación con excedentes","VER" )))))</f>
        <v>cantidad sin cumplimentar</v>
      </c>
      <c r="L27" s="104" t="str">
        <f t="shared" si="7"/>
        <v>cantidad sin cumplimentar</v>
      </c>
      <c r="M27" s="104" t="s">
        <v>115</v>
      </c>
      <c r="N27" s="110">
        <v>1</v>
      </c>
      <c r="O27" s="110" t="s">
        <v>51</v>
      </c>
      <c r="P27" s="110">
        <f t="shared" si="3"/>
        <v>0</v>
      </c>
      <c r="Q27" s="111">
        <f>+'Consulta situacion del botiquin'!O16</f>
        <v>0</v>
      </c>
      <c r="R27" s="112" t="str">
        <f t="shared" si="4"/>
        <v/>
      </c>
      <c r="S27" s="113">
        <v>26</v>
      </c>
      <c r="T27" s="110"/>
      <c r="U27" s="110" t="s">
        <v>146</v>
      </c>
      <c r="V27" s="110"/>
      <c r="W27" s="110"/>
    </row>
    <row r="28" spans="1:23" x14ac:dyDescent="0.25">
      <c r="A28" s="104" t="str">
        <f>IF('lista botiquin C'!A34&lt;&gt;"",'lista botiquin C'!A34,"")</f>
        <v xml:space="preserve">PINZAS DE DISECCIÓN RECTAS SIN DIENTES </v>
      </c>
      <c r="B28" s="104" t="str">
        <f>IF('lista botiquin C'!B34&lt;&gt;"",'lista botiquin C'!B34,"-")</f>
        <v>-</v>
      </c>
      <c r="C28" s="104" t="str">
        <f>IF('lista botiquin C'!C34&lt;&gt;"",'lista botiquin C'!C34,"-")</f>
        <v>-</v>
      </c>
      <c r="D28" s="104">
        <f>+'lista botiquin C'!D34</f>
        <v>1</v>
      </c>
      <c r="E28" s="104" t="str">
        <f>+'lista botiquin C'!E34</f>
        <v>unidad</v>
      </c>
      <c r="F28" s="105">
        <f>+'lista botiquin C'!F34</f>
        <v>0</v>
      </c>
      <c r="G28" s="106" t="str">
        <f>IF('lista botiquin C'!G34&lt;&gt;"",'lista botiquin C'!G34,"")</f>
        <v/>
      </c>
      <c r="H28" s="107" t="str">
        <f ca="1">IF(+G28="",Sit!$B$1,IF(TODAY()&gt;=Ghost!G28,+Sit!$B$2,IF(TODAY()&gt;=Ghost!G28-30,Sit!$B$3,Sit!$B$4)))</f>
        <v>sin fecha de caducidad</v>
      </c>
      <c r="I28" s="108">
        <f t="shared" si="5"/>
        <v>1</v>
      </c>
      <c r="J28" s="109" t="str">
        <f t="shared" ca="1" si="6"/>
        <v>cantidad sin cumplimentar  --&gt; sin fecha de caducidad</v>
      </c>
      <c r="K28" s="104" t="str">
        <f>IF('lista botiquin C'!F34="","cantidad sin cumplimentar",
IF(I28=0,"cantidad exigida",
IF(I28=1,"falta1ud",
IF(I28&gt;1,"faltanuds",
IF(I28&lt;0,"dotación con excedentes","VER" )))))</f>
        <v>cantidad sin cumplimentar</v>
      </c>
      <c r="L28" s="104" t="str">
        <f t="shared" si="7"/>
        <v>cantidad sin cumplimentar</v>
      </c>
      <c r="M28" s="104" t="s">
        <v>116</v>
      </c>
      <c r="N28" s="110">
        <v>1</v>
      </c>
      <c r="O28" s="110" t="s">
        <v>51</v>
      </c>
      <c r="P28" s="110">
        <f t="shared" si="3"/>
        <v>0</v>
      </c>
      <c r="Q28" s="111">
        <f>+'Consulta situacion del botiquin'!O17</f>
        <v>0</v>
      </c>
      <c r="R28" s="112" t="str">
        <f t="shared" si="4"/>
        <v/>
      </c>
      <c r="S28" s="113">
        <v>27</v>
      </c>
      <c r="T28" s="110"/>
      <c r="U28" s="110" t="s">
        <v>147</v>
      </c>
      <c r="V28" s="110"/>
      <c r="W28" s="110"/>
    </row>
    <row r="29" spans="1:23" x14ac:dyDescent="0.25">
      <c r="A29" s="104" t="str">
        <f>IF('lista botiquin C'!A35&lt;&gt;"",'lista botiquin C'!A35,"")</f>
        <v>GUÍA SANITARIA A BORDO</v>
      </c>
      <c r="B29" s="104" t="str">
        <f>IF('lista botiquin C'!B35&lt;&gt;"",'lista botiquin C'!B35,"-")</f>
        <v>-</v>
      </c>
      <c r="C29" s="104" t="str">
        <f>IF('lista botiquin C'!C35&lt;&gt;"",'lista botiquin C'!C35,"-")</f>
        <v>-</v>
      </c>
      <c r="D29" s="104">
        <f>+'lista botiquin C'!D35</f>
        <v>1</v>
      </c>
      <c r="E29" s="104" t="str">
        <f>+'lista botiquin C'!E35</f>
        <v>ejemplar</v>
      </c>
      <c r="F29" s="105">
        <f>+'lista botiquin C'!F35</f>
        <v>0</v>
      </c>
      <c r="G29" s="106" t="str">
        <f>IF('lista botiquin C'!G35&lt;&gt;"",'lista botiquin C'!G35,"")</f>
        <v/>
      </c>
      <c r="H29" s="107" t="str">
        <f ca="1">IF(+G29="",Sit!$B$1,IF(TODAY()&gt;=Ghost!G29,+Sit!$B$2,IF(TODAY()&gt;=Ghost!G29-30,Sit!$B$3,Sit!$B$4)))</f>
        <v>sin fecha de caducidad</v>
      </c>
      <c r="I29" s="108">
        <f t="shared" si="5"/>
        <v>1</v>
      </c>
      <c r="J29" s="109" t="str">
        <f t="shared" ca="1" si="6"/>
        <v>cantidad sin cumplimentar  --&gt; sin fecha de caducidad</v>
      </c>
      <c r="K29" s="104" t="str">
        <f>IF('lista botiquin C'!F35="","cantidad sin cumplimentar",
IF(I29=0,"cantidad exigida",
IF(I29=1,"falta1ud",
IF(I29&gt;1,"faltanuds",
IF(I29&lt;0,"dotación con excedentes","VER" )))))</f>
        <v>cantidad sin cumplimentar</v>
      </c>
      <c r="L29" s="104" t="str">
        <f t="shared" si="7"/>
        <v>cantidad sin cumplimentar</v>
      </c>
      <c r="M29" s="104" t="s">
        <v>117</v>
      </c>
      <c r="N29" s="110">
        <v>1</v>
      </c>
      <c r="O29" s="110" t="s">
        <v>59</v>
      </c>
      <c r="P29" s="110">
        <f t="shared" si="3"/>
        <v>0</v>
      </c>
      <c r="Q29" s="111">
        <f>+'Consulta situacion del botiquin'!O18</f>
        <v>0</v>
      </c>
      <c r="R29" s="112" t="str">
        <f t="shared" si="4"/>
        <v/>
      </c>
      <c r="S29" s="113">
        <v>28</v>
      </c>
      <c r="T29" s="110"/>
      <c r="U29" s="110" t="s">
        <v>61</v>
      </c>
      <c r="V29" s="110"/>
      <c r="W29" s="110"/>
    </row>
    <row r="30" spans="1:23" x14ac:dyDescent="0.25">
      <c r="A30" s="104" t="str">
        <f>IF('lista botiquin C'!A36&lt;&gt;"",'lista botiquin C'!A36,"")</f>
        <v>FÉRULAS DE ALUMINIO MALEABLE PARA DEDOS 2 cm. x 50 cm.</v>
      </c>
      <c r="B30" s="104" t="str">
        <f>IF('lista botiquin C'!B36&lt;&gt;"",'lista botiquin C'!B36,"-")</f>
        <v>-</v>
      </c>
      <c r="C30" s="104" t="str">
        <f>IF('lista botiquin C'!C36&lt;&gt;"",'lista botiquin C'!C36,"-")</f>
        <v>-</v>
      </c>
      <c r="D30" s="104">
        <f>+'lista botiquin C'!D36</f>
        <v>1</v>
      </c>
      <c r="E30" s="104" t="str">
        <f>+'lista botiquin C'!E36</f>
        <v>tira</v>
      </c>
      <c r="F30" s="105">
        <f>+'lista botiquin C'!F36</f>
        <v>0</v>
      </c>
      <c r="G30" s="106" t="str">
        <f>IF('lista botiquin C'!G36&lt;&gt;"",'lista botiquin C'!G36,"")</f>
        <v/>
      </c>
      <c r="H30" s="107" t="str">
        <f ca="1">IF(+G30="",Sit!$B$1,IF(TODAY()&gt;=Ghost!G30,+Sit!$B$2,IF(TODAY()&gt;=Ghost!G30-30,Sit!$B$3,Sit!$B$4)))</f>
        <v>sin fecha de caducidad</v>
      </c>
      <c r="I30" s="108">
        <f t="shared" si="5"/>
        <v>1</v>
      </c>
      <c r="J30" s="109" t="str">
        <f t="shared" ca="1" si="6"/>
        <v>cantidad sin cumplimentar  --&gt; sin fecha de caducidad</v>
      </c>
      <c r="K30" s="104" t="str">
        <f>IF('lista botiquin C'!F36="","cantidad sin cumplimentar",
IF(I30=0,"cantidad exigida",
IF(I30=1,"falta1ud",
IF(I30&gt;1,"faltanuds",
IF(I30&lt;0,"dotación con excedentes","VER" )))))</f>
        <v>cantidad sin cumplimentar</v>
      </c>
      <c r="L30" s="104" t="str">
        <f t="shared" si="7"/>
        <v>cantidad sin cumplimentar</v>
      </c>
      <c r="M30" s="104" t="s">
        <v>118</v>
      </c>
      <c r="N30" s="110">
        <v>1</v>
      </c>
      <c r="O30" s="110" t="s">
        <v>148</v>
      </c>
      <c r="P30" s="110">
        <f t="shared" si="3"/>
        <v>0</v>
      </c>
      <c r="Q30" s="111">
        <f>+'Consulta situacion del botiquin'!O19</f>
        <v>0</v>
      </c>
      <c r="R30" s="112" t="str">
        <f t="shared" si="4"/>
        <v/>
      </c>
      <c r="S30" s="113">
        <v>29</v>
      </c>
      <c r="T30" s="110"/>
      <c r="U30" s="110" t="s">
        <v>46</v>
      </c>
      <c r="V30" s="110"/>
      <c r="W30" s="110"/>
    </row>
    <row r="31" spans="1:23" x14ac:dyDescent="0.25">
      <c r="A31" s="104" t="str">
        <f>IF('lista botiquin C'!A37&lt;&gt;"",'lista botiquin C'!A37,"")</f>
        <v xml:space="preserve">CABESTRILLO o VENDA TRIANGULAR </v>
      </c>
      <c r="B31" s="104" t="str">
        <f>IF('lista botiquin C'!B37&lt;&gt;"",'lista botiquin C'!B37,"-")</f>
        <v>-</v>
      </c>
      <c r="C31" s="104" t="str">
        <f>IF('lista botiquin C'!C37&lt;&gt;"",'lista botiquin C'!C37,"-")</f>
        <v>-</v>
      </c>
      <c r="D31" s="104">
        <f>+'lista botiquin C'!D37</f>
        <v>1</v>
      </c>
      <c r="E31" s="104" t="str">
        <f>+'lista botiquin C'!E37</f>
        <v>unidad</v>
      </c>
      <c r="F31" s="105">
        <f>+'lista botiquin C'!F37</f>
        <v>0</v>
      </c>
      <c r="G31" s="106" t="str">
        <f>IF('lista botiquin C'!G37&lt;&gt;"",'lista botiquin C'!G37,"")</f>
        <v/>
      </c>
      <c r="H31" s="107" t="str">
        <f ca="1">IF(+G31="",Sit!$B$1,IF(TODAY()&gt;=Ghost!G31,+Sit!$B$2,IF(TODAY()&gt;=Ghost!G31-30,Sit!$B$3,Sit!$B$4)))</f>
        <v>sin fecha de caducidad</v>
      </c>
      <c r="I31" s="108">
        <f t="shared" si="5"/>
        <v>1</v>
      </c>
      <c r="J31" s="109" t="str">
        <f t="shared" ca="1" si="6"/>
        <v>cantidad sin cumplimentar  --&gt; sin fecha de caducidad</v>
      </c>
      <c r="K31" s="104" t="str">
        <f>IF('lista botiquin C'!F37="","cantidad sin cumplimentar",
IF(I31=0,"cantidad exigida",
IF(I31=1,"falta1ud",
IF(I31&gt;1,"faltanuds",
IF(I31&lt;0,"dotación con excedentes","VER" )))))</f>
        <v>cantidad sin cumplimentar</v>
      </c>
      <c r="L31" s="104" t="str">
        <f t="shared" si="7"/>
        <v>cantidad sin cumplimentar</v>
      </c>
      <c r="M31" s="104" t="s">
        <v>119</v>
      </c>
      <c r="N31" s="110">
        <v>1</v>
      </c>
      <c r="O31" s="110" t="s">
        <v>51</v>
      </c>
      <c r="P31" s="110">
        <f t="shared" si="3"/>
        <v>0</v>
      </c>
      <c r="Q31" s="111">
        <f>+'Consulta situacion del botiquin'!O20</f>
        <v>0</v>
      </c>
      <c r="R31" s="112" t="str">
        <f t="shared" si="4"/>
        <v/>
      </c>
      <c r="S31" s="113">
        <v>30</v>
      </c>
      <c r="T31" s="110"/>
      <c r="U31" s="110" t="s">
        <v>149</v>
      </c>
      <c r="V31" s="110"/>
      <c r="W31" s="110"/>
    </row>
  </sheetData>
  <sheetProtection password="EAAD" sheet="1" objects="1" scenarios="1" selectLockedCells="1"/>
  <dataValidations count="2">
    <dataValidation allowBlank="1" showInputMessage="1" showErrorMessage="1" promptTitle="Cómo cumplimentar fecha caducida" prompt="en caso de varias unidades del mismo principio activo y presentación, se debe consignar la fecha de caducidad de la unidad que caduque en primer lugar." sqref="G1"/>
    <dataValidation operator="greaterThan" allowBlank="1" showErrorMessage="1" errorTitle="fecha no válida" error="la fecha no es válida, por favor, pruebe a introducirla de nuevo." sqref="G2:G31"/>
  </dataValidations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AE33"/>
  <sheetViews>
    <sheetView showGridLines="0" showRowColHeaders="0" zoomScale="68" zoomScaleNormal="68" workbookViewId="0">
      <selection activeCell="G4" sqref="G4"/>
    </sheetView>
  </sheetViews>
  <sheetFormatPr baseColWidth="10" defaultRowHeight="12.75" x14ac:dyDescent="0.3"/>
  <cols>
    <col min="1" max="1" width="29" style="59" customWidth="1"/>
    <col min="2" max="2" width="32.5" style="59" customWidth="1"/>
    <col min="3" max="3" width="14.5" style="59" customWidth="1"/>
    <col min="4" max="4" width="3" style="59" customWidth="1"/>
    <col min="5" max="5" width="16.5" style="59" customWidth="1"/>
    <col min="6" max="6" width="14.25" style="59" customWidth="1"/>
    <col min="7" max="7" width="11.25" style="59" customWidth="1"/>
    <col min="8" max="8" width="6.625" style="59" customWidth="1"/>
    <col min="9" max="9" width="3.5" style="59" hidden="1" customWidth="1"/>
    <col min="10" max="10" width="72.5" style="59" customWidth="1"/>
    <col min="11" max="11" width="14.5" style="59" customWidth="1"/>
    <col min="12" max="12" width="3" style="59" customWidth="1"/>
    <col min="13" max="13" width="16.625" style="59" customWidth="1"/>
    <col min="14" max="14" width="14.25" style="59" customWidth="1"/>
    <col min="15" max="15" width="11.25" style="59" customWidth="1"/>
    <col min="16" max="16" width="11" style="145"/>
    <col min="17" max="17" width="4.375" style="145" hidden="1" customWidth="1"/>
    <col min="18" max="31" width="11" style="145"/>
    <col min="32" max="16384" width="11" style="59"/>
  </cols>
  <sheetData>
    <row r="1" spans="1:31" s="48" customFormat="1" ht="23.25" customHeight="1" x14ac:dyDescent="0.3">
      <c r="A1" s="209" t="str">
        <f>IF(+identificacion!$D$3&lt;&gt;"",+identificacion!$D$3,"")</f>
        <v/>
      </c>
      <c r="B1" s="209"/>
      <c r="C1" s="79"/>
      <c r="D1" s="79"/>
      <c r="E1" s="205" t="str">
        <f>IF(+identificacion!$F$5&lt;&gt;"",+identificacion!$F$5,"")</f>
        <v/>
      </c>
      <c r="F1" s="205"/>
      <c r="G1" s="205"/>
      <c r="H1" s="47"/>
      <c r="J1" s="92" t="str">
        <f>IF(+identificacion!$D$3&lt;&gt;"",+identificacion!$D$3,"")</f>
        <v/>
      </c>
      <c r="K1" s="49"/>
      <c r="L1" s="49"/>
      <c r="M1" s="205" t="str">
        <f>IF(+identificacion!$F$5&lt;&gt;"",+identificacion!$F$5,"")</f>
        <v/>
      </c>
      <c r="N1" s="205"/>
      <c r="O1" s="205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</row>
    <row r="2" spans="1:31" s="48" customFormat="1" ht="20.25" customHeight="1" x14ac:dyDescent="0.3">
      <c r="A2" s="210" t="str">
        <f>CONCATENATE("Matrícula: ",+identificacion!$D$4,"  -     N.I.B.: ",+identificacion!$H$4)</f>
        <v xml:space="preserve">Matrícula:   -     N.I.B.: </v>
      </c>
      <c r="B2" s="210"/>
      <c r="C2" s="80"/>
      <c r="D2" s="80"/>
      <c r="E2" s="211" t="s">
        <v>87</v>
      </c>
      <c r="F2" s="211"/>
      <c r="G2" s="81" t="str">
        <f>IF(+identificacion!$F$10&lt;&gt;"",+identificacion!$F$10,"")</f>
        <v/>
      </c>
      <c r="H2" s="90"/>
      <c r="I2" s="90"/>
      <c r="J2" s="91" t="str">
        <f>CONCATENATE("Matrícula: ",+identificacion!$D$4,"  -     N.I.B.: ",+identificacion!$H$4)</f>
        <v xml:space="preserve">Matrícula:   -     N.I.B.: </v>
      </c>
      <c r="K2" s="50"/>
      <c r="L2" s="50"/>
      <c r="M2" s="211" t="s">
        <v>87</v>
      </c>
      <c r="N2" s="211"/>
      <c r="O2" s="114" t="str">
        <f>IF(+identificacion!$F$10&lt;&gt;"",+identificacion!$F$10,"")</f>
        <v/>
      </c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</row>
    <row r="3" spans="1:31" x14ac:dyDescent="0.3">
      <c r="A3" s="136"/>
      <c r="B3" s="136"/>
      <c r="C3" s="136"/>
      <c r="D3" s="136"/>
      <c r="E3" s="136"/>
      <c r="F3" s="136"/>
      <c r="G3" s="136"/>
      <c r="J3" s="135"/>
      <c r="K3" s="135"/>
      <c r="L3" s="135"/>
      <c r="M3" s="135"/>
      <c r="N3" s="135"/>
      <c r="O3" s="135"/>
    </row>
    <row r="4" spans="1:31" s="54" customFormat="1" ht="30" customHeight="1" x14ac:dyDescent="0.3">
      <c r="A4" s="137" t="s">
        <v>1</v>
      </c>
      <c r="B4" s="138" t="s">
        <v>2</v>
      </c>
      <c r="C4" s="202" t="s">
        <v>55</v>
      </c>
      <c r="D4" s="203"/>
      <c r="E4" s="204"/>
      <c r="F4" s="139" t="s">
        <v>19</v>
      </c>
      <c r="G4" s="163" t="s">
        <v>86</v>
      </c>
      <c r="I4" s="126"/>
      <c r="J4" s="133" t="s">
        <v>54</v>
      </c>
      <c r="K4" s="206" t="s">
        <v>55</v>
      </c>
      <c r="L4" s="207"/>
      <c r="M4" s="208"/>
      <c r="N4" s="134" t="s">
        <v>19</v>
      </c>
      <c r="O4" s="164" t="s">
        <v>86</v>
      </c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</row>
    <row r="5" spans="1:31" s="54" customFormat="1" ht="42.75" customHeight="1" x14ac:dyDescent="0.3">
      <c r="A5" s="147" t="str">
        <f>+Ghost!B2</f>
        <v>EPINEFRINA</v>
      </c>
      <c r="B5" s="150" t="str">
        <f>+Ghost!C2</f>
        <v>1 mg. jeringa precargada 1 ml.</v>
      </c>
      <c r="C5" s="118" t="str">
        <f>Ghost!L2</f>
        <v>cantidad sin cumplimentar</v>
      </c>
      <c r="D5" s="119" t="s">
        <v>85</v>
      </c>
      <c r="E5" s="120" t="str">
        <f ca="1">+Ghost!H2</f>
        <v>sin fecha de caducidad</v>
      </c>
      <c r="F5" s="131" t="str">
        <f>+Ghost!G2</f>
        <v/>
      </c>
      <c r="G5" s="141"/>
      <c r="H5" s="152"/>
      <c r="I5" s="127">
        <f>+Ghost!D2</f>
        <v>1</v>
      </c>
      <c r="J5" s="147" t="str">
        <f>+Ghost!A16</f>
        <v>GELATINA HEMOSTÁTICA esponja 200 x 70 x 0,5 mm.</v>
      </c>
      <c r="K5" s="118" t="str">
        <f>+Ghost!L16</f>
        <v>cantidad sin cumplimentar</v>
      </c>
      <c r="L5" s="123" t="s">
        <v>85</v>
      </c>
      <c r="M5" s="117" t="str">
        <f ca="1">+Ghost!H16</f>
        <v>sin fecha de caducidad</v>
      </c>
      <c r="N5" s="131" t="str">
        <f>+Ghost!G16</f>
        <v/>
      </c>
      <c r="O5" s="142"/>
      <c r="P5" s="125"/>
      <c r="Q5" s="125">
        <f>+Ghost!D16</f>
        <v>1</v>
      </c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</row>
    <row r="6" spans="1:31" s="54" customFormat="1" ht="33" customHeight="1" x14ac:dyDescent="0.3">
      <c r="A6" s="147" t="str">
        <f>+Ghost!B3</f>
        <v>NITROGLICERINA</v>
      </c>
      <c r="B6" s="150" t="str">
        <f>+Ghost!C3</f>
        <v>0,8 mg. 30 comp.</v>
      </c>
      <c r="C6" s="121" t="str">
        <f>Ghost!L3</f>
        <v>cantidad sin cumplimentar</v>
      </c>
      <c r="D6" s="122" t="s">
        <v>85</v>
      </c>
      <c r="E6" s="117" t="str">
        <f ca="1">+Ghost!H3</f>
        <v>sin fecha de caducidad</v>
      </c>
      <c r="F6" s="131" t="str">
        <f>+Ghost!G3</f>
        <v/>
      </c>
      <c r="G6" s="142"/>
      <c r="H6" s="152"/>
      <c r="I6" s="127">
        <f>+Ghost!D3</f>
        <v>1</v>
      </c>
      <c r="J6" s="147" t="str">
        <f>+Ghost!A17</f>
        <v>CÁNULA PARA REANIMACIÓN BOCA A BOCA. TUBO DE GUEDEL núm. 3</v>
      </c>
      <c r="K6" s="121" t="str">
        <f>+Ghost!L17</f>
        <v>cantidad sin cumplimentar</v>
      </c>
      <c r="L6" s="124" t="s">
        <v>85</v>
      </c>
      <c r="M6" s="117" t="str">
        <f ca="1">+Ghost!H17</f>
        <v>sin fecha de caducidad</v>
      </c>
      <c r="N6" s="131" t="str">
        <f>+Ghost!G17</f>
        <v/>
      </c>
      <c r="O6" s="142"/>
      <c r="P6" s="125"/>
      <c r="Q6" s="125">
        <f>+Ghost!D17</f>
        <v>1</v>
      </c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</row>
    <row r="7" spans="1:31" s="54" customFormat="1" ht="39" customHeight="1" x14ac:dyDescent="0.3">
      <c r="A7" s="147" t="str">
        <f>+Ghost!B4</f>
        <v>ALGELDRATO+HIDRÓXIDO DE MAGNESIO</v>
      </c>
      <c r="B7" s="150" t="str">
        <f>+Ghost!C4</f>
        <v xml:space="preserve"> 600/300 mg. por comp. - 40 comp.</v>
      </c>
      <c r="C7" s="121" t="str">
        <f>Ghost!L4</f>
        <v>cantidad sin cumplimentar</v>
      </c>
      <c r="D7" s="122" t="s">
        <v>85</v>
      </c>
      <c r="E7" s="117" t="str">
        <f ca="1">+Ghost!H4</f>
        <v>sin fecha de caducidad</v>
      </c>
      <c r="F7" s="131" t="str">
        <f>+Ghost!G4</f>
        <v/>
      </c>
      <c r="G7" s="142"/>
      <c r="H7" s="152"/>
      <c r="I7" s="127">
        <f>+Ghost!D4</f>
        <v>1</v>
      </c>
      <c r="J7" s="147" t="str">
        <f>+Ghost!A18</f>
        <v>CÁNULA PARA REANIMACIÓN BOCA A BOCA. TUBO DE GUEDEL núm. 4</v>
      </c>
      <c r="K7" s="121" t="str">
        <f>+Ghost!L18</f>
        <v>cantidad sin cumplimentar</v>
      </c>
      <c r="L7" s="124" t="s">
        <v>85</v>
      </c>
      <c r="M7" s="117" t="str">
        <f ca="1">+Ghost!H18</f>
        <v>sin fecha de caducidad</v>
      </c>
      <c r="N7" s="131" t="str">
        <f>+Ghost!G18</f>
        <v/>
      </c>
      <c r="O7" s="142"/>
      <c r="P7" s="125"/>
      <c r="Q7" s="125">
        <f>+Ghost!D18</f>
        <v>1</v>
      </c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</row>
    <row r="8" spans="1:31" s="54" customFormat="1" ht="39.75" customHeight="1" x14ac:dyDescent="0.3">
      <c r="A8" s="147" t="str">
        <f>+Ghost!B5</f>
        <v>METOCLOPRAMIDA</v>
      </c>
      <c r="B8" s="150" t="str">
        <f>+Ghost!C5</f>
        <v>10 mg. 30 comp.</v>
      </c>
      <c r="C8" s="121" t="str">
        <f>Ghost!L5</f>
        <v>cantidad sin cumplimentar</v>
      </c>
      <c r="D8" s="122" t="s">
        <v>85</v>
      </c>
      <c r="E8" s="117" t="str">
        <f ca="1">+Ghost!H5</f>
        <v>sin fecha de caducidad</v>
      </c>
      <c r="F8" s="131" t="str">
        <f>+Ghost!G5</f>
        <v/>
      </c>
      <c r="G8" s="142"/>
      <c r="H8" s="152"/>
      <c r="I8" s="127">
        <f>+Ghost!D5</f>
        <v>1</v>
      </c>
      <c r="J8" s="147" t="str">
        <f>+Ghost!A19</f>
        <v>VENDAS ELÁSTICAS 7 cm. x 4 m.</v>
      </c>
      <c r="K8" s="121" t="str">
        <f>+Ghost!L19</f>
        <v>cantidad sin cumplimentar</v>
      </c>
      <c r="L8" s="124" t="s">
        <v>85</v>
      </c>
      <c r="M8" s="117" t="str">
        <f ca="1">+Ghost!H19</f>
        <v>sin fecha de caducidad</v>
      </c>
      <c r="N8" s="131" t="str">
        <f>+Ghost!G19</f>
        <v/>
      </c>
      <c r="O8" s="142"/>
      <c r="P8" s="125"/>
      <c r="Q8" s="125">
        <f>+Ghost!D19</f>
        <v>2</v>
      </c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</row>
    <row r="9" spans="1:31" s="54" customFormat="1" ht="33" customHeight="1" x14ac:dyDescent="0.3">
      <c r="A9" s="147" t="str">
        <f>+Ghost!B6</f>
        <v>LOPERAMIDA</v>
      </c>
      <c r="B9" s="150" t="str">
        <f>+Ghost!C6</f>
        <v xml:space="preserve"> 2 mg. 20 cápsulas</v>
      </c>
      <c r="C9" s="121" t="str">
        <f>Ghost!L6</f>
        <v>cantidad sin cumplimentar</v>
      </c>
      <c r="D9" s="122" t="s">
        <v>85</v>
      </c>
      <c r="E9" s="117" t="str">
        <f ca="1">+Ghost!H6</f>
        <v>sin fecha de caducidad</v>
      </c>
      <c r="F9" s="131" t="str">
        <f>+Ghost!G6</f>
        <v/>
      </c>
      <c r="G9" s="142"/>
      <c r="H9" s="152"/>
      <c r="I9" s="127">
        <f>+Ghost!D6</f>
        <v>1</v>
      </c>
      <c r="J9" s="147" t="str">
        <f>+Ghost!A20</f>
        <v>COMPRESAS DE GASA ESTÉRILES de 20 cm. x 20 cm. Caja con 25 unidades</v>
      </c>
      <c r="K9" s="121" t="str">
        <f>+Ghost!L20</f>
        <v>cantidad sin cumplimentar</v>
      </c>
      <c r="L9" s="124" t="s">
        <v>85</v>
      </c>
      <c r="M9" s="117" t="str">
        <f ca="1">+Ghost!H20</f>
        <v>sin fecha de caducidad</v>
      </c>
      <c r="N9" s="131" t="str">
        <f>+Ghost!G20</f>
        <v/>
      </c>
      <c r="O9" s="142"/>
      <c r="P9" s="125"/>
      <c r="Q9" s="125">
        <f>+Ghost!D20</f>
        <v>1</v>
      </c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</row>
    <row r="10" spans="1:31" s="54" customFormat="1" ht="33" customHeight="1" x14ac:dyDescent="0.3">
      <c r="A10" s="147" t="str">
        <f>+Ghost!B7</f>
        <v>PARACETAMOL</v>
      </c>
      <c r="B10" s="150" t="str">
        <f>+Ghost!C7</f>
        <v>1 g. 30 comp.</v>
      </c>
      <c r="C10" s="121" t="str">
        <f>Ghost!L7</f>
        <v>cantidad sin cumplimentar</v>
      </c>
      <c r="D10" s="122" t="s">
        <v>85</v>
      </c>
      <c r="E10" s="117" t="str">
        <f ca="1">+Ghost!H7</f>
        <v>sin fecha de caducidad</v>
      </c>
      <c r="F10" s="131" t="str">
        <f>+Ghost!G7</f>
        <v/>
      </c>
      <c r="G10" s="142"/>
      <c r="H10" s="152"/>
      <c r="I10" s="127">
        <f>+Ghost!D7</f>
        <v>1</v>
      </c>
      <c r="J10" s="147" t="str">
        <f>+Ghost!A21</f>
        <v>ESPARADRAPO HIPOALERGÉNICO de  5 cm. x 10 m.</v>
      </c>
      <c r="K10" s="121" t="str">
        <f>+Ghost!L21</f>
        <v>cantidad sin cumplimentar</v>
      </c>
      <c r="L10" s="124" t="s">
        <v>85</v>
      </c>
      <c r="M10" s="117" t="str">
        <f ca="1">+Ghost!H21</f>
        <v>sin fecha de caducidad</v>
      </c>
      <c r="N10" s="131" t="str">
        <f>+Ghost!G21</f>
        <v/>
      </c>
      <c r="O10" s="142"/>
      <c r="P10" s="125"/>
      <c r="Q10" s="125">
        <f>+Ghost!D21</f>
        <v>1</v>
      </c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</row>
    <row r="11" spans="1:31" s="54" customFormat="1" ht="39" customHeight="1" x14ac:dyDescent="0.3">
      <c r="A11" s="147" t="str">
        <f>+Ghost!B8</f>
        <v>DICLOFENACO SODICO</v>
      </c>
      <c r="B11" s="150" t="str">
        <f>+Ghost!C8</f>
        <v>1% gel tópico  60 g.</v>
      </c>
      <c r="C11" s="121" t="str">
        <f>Ghost!L8</f>
        <v>cantidad sin cumplimentar</v>
      </c>
      <c r="D11" s="122" t="s">
        <v>85</v>
      </c>
      <c r="E11" s="117" t="str">
        <f ca="1">+Ghost!H8</f>
        <v>sin fecha de caducidad</v>
      </c>
      <c r="F11" s="131" t="str">
        <f>+Ghost!G8</f>
        <v/>
      </c>
      <c r="G11" s="142"/>
      <c r="H11" s="152"/>
      <c r="I11" s="127">
        <f>+Ghost!D8</f>
        <v>1</v>
      </c>
      <c r="J11" s="147" t="str">
        <f>+Ghost!A22</f>
        <v>GUANTES DESECHABLES DE VINILO del núm. 8-9</v>
      </c>
      <c r="K11" s="121" t="str">
        <f>+Ghost!L22</f>
        <v>cantidad sin cumplimentar</v>
      </c>
      <c r="L11" s="124" t="s">
        <v>85</v>
      </c>
      <c r="M11" s="117" t="str">
        <f ca="1">+Ghost!H22</f>
        <v>sin fecha de caducidad</v>
      </c>
      <c r="N11" s="131" t="str">
        <f>+Ghost!G22</f>
        <v/>
      </c>
      <c r="O11" s="142"/>
      <c r="P11" s="125"/>
      <c r="Q11" s="125">
        <f>+Ghost!D22</f>
        <v>4</v>
      </c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</row>
    <row r="12" spans="1:31" s="54" customFormat="1" ht="33" customHeight="1" x14ac:dyDescent="0.3">
      <c r="A12" s="147" t="str">
        <f>+Ghost!B9</f>
        <v>METAMIZOL</v>
      </c>
      <c r="B12" s="150" t="str">
        <f>+Ghost!C9</f>
        <v>575 mg. 10 cápsulas</v>
      </c>
      <c r="C12" s="121" t="str">
        <f>Ghost!L9</f>
        <v>cantidad sin cumplimentar</v>
      </c>
      <c r="D12" s="122" t="s">
        <v>85</v>
      </c>
      <c r="E12" s="117" t="str">
        <f ca="1">+Ghost!H9</f>
        <v>sin fecha de caducidad</v>
      </c>
      <c r="F12" s="131" t="str">
        <f>+Ghost!G9</f>
        <v/>
      </c>
      <c r="G12" s="142"/>
      <c r="H12" s="152"/>
      <c r="I12" s="127">
        <f>+Ghost!D9</f>
        <v>1</v>
      </c>
      <c r="J12" s="147" t="str">
        <f>+Ghost!A23</f>
        <v>APÓSITOS AUTOADHESIVOS ESTÉRILES de 8 cm. x 10 cm. Caja con 5 unidades</v>
      </c>
      <c r="K12" s="121" t="str">
        <f>+Ghost!L23</f>
        <v>cantidad sin cumplimentar</v>
      </c>
      <c r="L12" s="124" t="s">
        <v>85</v>
      </c>
      <c r="M12" s="117" t="str">
        <f ca="1">+Ghost!H23</f>
        <v>sin fecha de caducidad</v>
      </c>
      <c r="N12" s="131" t="str">
        <f>+Ghost!G23</f>
        <v/>
      </c>
      <c r="O12" s="142"/>
      <c r="P12" s="125"/>
      <c r="Q12" s="125">
        <f>+Ghost!D23</f>
        <v>1</v>
      </c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</row>
    <row r="13" spans="1:31" s="54" customFormat="1" ht="33" customHeight="1" x14ac:dyDescent="0.3">
      <c r="A13" s="147" t="str">
        <f>+Ghost!B10</f>
        <v>DIMENHIDRINATO</v>
      </c>
      <c r="B13" s="150" t="str">
        <f>+Ghost!C10</f>
        <v xml:space="preserve"> 50 mg. 12 comp.</v>
      </c>
      <c r="C13" s="121" t="str">
        <f>Ghost!L10</f>
        <v>cantidad sin cumplimentar</v>
      </c>
      <c r="D13" s="122" t="s">
        <v>85</v>
      </c>
      <c r="E13" s="117" t="str">
        <f ca="1">+Ghost!H10</f>
        <v>sin fecha de caducidad</v>
      </c>
      <c r="F13" s="131" t="str">
        <f>+Ghost!G10</f>
        <v/>
      </c>
      <c r="G13" s="142"/>
      <c r="H13" s="152"/>
      <c r="I13" s="127">
        <f>+Ghost!D10</f>
        <v>1</v>
      </c>
      <c r="J13" s="147" t="str">
        <f>+Ghost!A24</f>
        <v>APÓSITOS ADHESIVOS PLÁSTICOS. Rollo de 6 cm. x 1 m.</v>
      </c>
      <c r="K13" s="121" t="str">
        <f>+Ghost!L24</f>
        <v>cantidad sin cumplimentar</v>
      </c>
      <c r="L13" s="124" t="s">
        <v>85</v>
      </c>
      <c r="M13" s="117" t="str">
        <f ca="1">+Ghost!H24</f>
        <v>sin fecha de caducidad</v>
      </c>
      <c r="N13" s="131" t="str">
        <f>+Ghost!G24</f>
        <v/>
      </c>
      <c r="O13" s="142"/>
      <c r="P13" s="125"/>
      <c r="Q13" s="125">
        <f>+Ghost!D24</f>
        <v>1</v>
      </c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</row>
    <row r="14" spans="1:31" s="54" customFormat="1" ht="33" customHeight="1" x14ac:dyDescent="0.3">
      <c r="A14" s="147" t="str">
        <f>+Ghost!B11</f>
        <v>POVIDONA</v>
      </c>
      <c r="B14" s="150" t="str">
        <f>+Ghost!C11</f>
        <v>10 unidosis 5 ml.</v>
      </c>
      <c r="C14" s="121" t="str">
        <f>Ghost!L11</f>
        <v>cantidad sin cumplimentar</v>
      </c>
      <c r="D14" s="122" t="s">
        <v>85</v>
      </c>
      <c r="E14" s="117" t="str">
        <f ca="1">+Ghost!H11</f>
        <v>sin fecha de caducidad</v>
      </c>
      <c r="F14" s="131" t="str">
        <f>+Ghost!G11</f>
        <v/>
      </c>
      <c r="G14" s="142"/>
      <c r="H14" s="152"/>
      <c r="I14" s="127">
        <f>+Ghost!D11</f>
        <v>1</v>
      </c>
      <c r="J14" s="147" t="str">
        <f>+Ghost!A25</f>
        <v>SUTURAS ADHESIVAS. Paquete de 6 mm x 102 mm.</v>
      </c>
      <c r="K14" s="121" t="str">
        <f>+Ghost!L25</f>
        <v>cantidad sin cumplimentar</v>
      </c>
      <c r="L14" s="124" t="s">
        <v>85</v>
      </c>
      <c r="M14" s="117" t="str">
        <f ca="1">+Ghost!H25</f>
        <v>sin fecha de caducidad</v>
      </c>
      <c r="N14" s="131" t="str">
        <f>+Ghost!G25</f>
        <v/>
      </c>
      <c r="O14" s="142"/>
      <c r="P14" s="125"/>
      <c r="Q14" s="125">
        <f>+Ghost!D25</f>
        <v>1</v>
      </c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</row>
    <row r="15" spans="1:31" s="54" customFormat="1" ht="33" customHeight="1" x14ac:dyDescent="0.3">
      <c r="A15" s="147" t="str">
        <f>+Ghost!B12</f>
        <v>ALCOHOL DE 70°</v>
      </c>
      <c r="B15" s="150" t="str">
        <f>+Ghost!C12</f>
        <v>Solución 50 ml.</v>
      </c>
      <c r="C15" s="121" t="str">
        <f>Ghost!L12</f>
        <v>cantidad sin cumplimentar</v>
      </c>
      <c r="D15" s="122" t="s">
        <v>85</v>
      </c>
      <c r="E15" s="117" t="str">
        <f ca="1">+Ghost!H12</f>
        <v>sin fecha de caducidad</v>
      </c>
      <c r="F15" s="131" t="str">
        <f>+Ghost!G12</f>
        <v/>
      </c>
      <c r="G15" s="142"/>
      <c r="H15" s="152"/>
      <c r="I15" s="127">
        <f>+Ghost!D12</f>
        <v>1</v>
      </c>
      <c r="J15" s="147" t="str">
        <f>+Ghost!A26</f>
        <v>GASAS GRASAS de 7 cm. x 9 cm. Caja con 20 sobres</v>
      </c>
      <c r="K15" s="121" t="str">
        <f>+Ghost!L26</f>
        <v>cantidad sin cumplimentar</v>
      </c>
      <c r="L15" s="124" t="s">
        <v>85</v>
      </c>
      <c r="M15" s="117" t="str">
        <f ca="1">+Ghost!H26</f>
        <v>sin fecha de caducidad</v>
      </c>
      <c r="N15" s="131" t="str">
        <f>+Ghost!G26</f>
        <v/>
      </c>
      <c r="O15" s="142"/>
      <c r="P15" s="125"/>
      <c r="Q15" s="125">
        <f>+Ghost!D26</f>
        <v>1</v>
      </c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</row>
    <row r="16" spans="1:31" s="54" customFormat="1" ht="33" customHeight="1" x14ac:dyDescent="0.3">
      <c r="A16" s="147" t="str">
        <f>+Ghost!B13</f>
        <v>CLORHEXIDINA</v>
      </c>
      <c r="B16" s="150" t="str">
        <f>+Ghost!C13</f>
        <v>Solución tópica 1%. Frasco 25 ml.</v>
      </c>
      <c r="C16" s="121" t="str">
        <f>Ghost!L13</f>
        <v>cantidad sin cumplimentar</v>
      </c>
      <c r="D16" s="122" t="s">
        <v>85</v>
      </c>
      <c r="E16" s="117" t="str">
        <f ca="1">+Ghost!H13</f>
        <v>sin fecha de caducidad</v>
      </c>
      <c r="F16" s="131" t="str">
        <f>+Ghost!G13</f>
        <v/>
      </c>
      <c r="G16" s="142"/>
      <c r="H16" s="152"/>
      <c r="I16" s="127">
        <f>+Ghost!D13</f>
        <v>1</v>
      </c>
      <c r="J16" s="147" t="str">
        <f>+Ghost!A27</f>
        <v xml:space="preserve">TIJERA RECTA AGUDA </v>
      </c>
      <c r="K16" s="121" t="str">
        <f>+Ghost!L27</f>
        <v>cantidad sin cumplimentar</v>
      </c>
      <c r="L16" s="124" t="s">
        <v>85</v>
      </c>
      <c r="M16" s="117" t="str">
        <f ca="1">+Ghost!H27</f>
        <v>sin fecha de caducidad</v>
      </c>
      <c r="N16" s="131" t="str">
        <f>+Ghost!G27</f>
        <v/>
      </c>
      <c r="O16" s="142"/>
      <c r="P16" s="125"/>
      <c r="Q16" s="125">
        <f>+Ghost!D27</f>
        <v>1</v>
      </c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</row>
    <row r="17" spans="1:31" s="54" customFormat="1" ht="33" customHeight="1" x14ac:dyDescent="0.3">
      <c r="A17" s="147" t="str">
        <f>+Ghost!B14</f>
        <v>SOLUCIÓN ANTISÉPTICA para higiene de manos.</v>
      </c>
      <c r="B17" s="150" t="str">
        <f>+Ghost!C14</f>
        <v>Sobres o frasco 50 ml.</v>
      </c>
      <c r="C17" s="121" t="str">
        <f>Ghost!L14</f>
        <v>cantidad sin cumplimentar</v>
      </c>
      <c r="D17" s="122" t="s">
        <v>85</v>
      </c>
      <c r="E17" s="117" t="str">
        <f ca="1">+Ghost!H14</f>
        <v>sin fecha de caducidad</v>
      </c>
      <c r="F17" s="131" t="str">
        <f>+Ghost!G14</f>
        <v/>
      </c>
      <c r="G17" s="142"/>
      <c r="H17" s="152"/>
      <c r="I17" s="127">
        <f>+Ghost!D14</f>
        <v>1</v>
      </c>
      <c r="J17" s="147" t="str">
        <f>+Ghost!A28</f>
        <v xml:space="preserve">PINZAS DE DISECCIÓN RECTAS SIN DIENTES </v>
      </c>
      <c r="K17" s="121" t="str">
        <f>+Ghost!L28</f>
        <v>cantidad sin cumplimentar</v>
      </c>
      <c r="L17" s="124" t="s">
        <v>85</v>
      </c>
      <c r="M17" s="117" t="str">
        <f ca="1">+Ghost!H28</f>
        <v>sin fecha de caducidad</v>
      </c>
      <c r="N17" s="131" t="str">
        <f>+Ghost!G28</f>
        <v/>
      </c>
      <c r="O17" s="142"/>
      <c r="P17" s="125"/>
      <c r="Q17" s="125">
        <f>+Ghost!D28</f>
        <v>1</v>
      </c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</row>
    <row r="18" spans="1:31" s="54" customFormat="1" ht="33" customHeight="1" x14ac:dyDescent="0.3">
      <c r="A18" s="148" t="str">
        <f>+Ghost!B15</f>
        <v>CORTICOIDE + OTROS</v>
      </c>
      <c r="B18" s="151" t="str">
        <f>+Ghost!C15</f>
        <v>Gel de 30 g.</v>
      </c>
      <c r="C18" s="128" t="str">
        <f>Ghost!L15</f>
        <v>cantidad sin cumplimentar</v>
      </c>
      <c r="D18" s="140" t="s">
        <v>85</v>
      </c>
      <c r="E18" s="130" t="str">
        <f ca="1">+Ghost!H15</f>
        <v>sin fecha de caducidad</v>
      </c>
      <c r="F18" s="131" t="str">
        <f>+Ghost!G15</f>
        <v/>
      </c>
      <c r="G18" s="143"/>
      <c r="H18" s="152"/>
      <c r="I18" s="127">
        <f>+Ghost!D15</f>
        <v>1</v>
      </c>
      <c r="J18" s="147" t="str">
        <f>+Ghost!A29</f>
        <v>GUÍA SANITARIA A BORDO</v>
      </c>
      <c r="K18" s="121" t="str">
        <f>+Ghost!L29</f>
        <v>cantidad sin cumplimentar</v>
      </c>
      <c r="L18" s="124" t="s">
        <v>85</v>
      </c>
      <c r="M18" s="117" t="str">
        <f ca="1">+Ghost!H29</f>
        <v>sin fecha de caducidad</v>
      </c>
      <c r="N18" s="131" t="str">
        <f>+Ghost!G29</f>
        <v/>
      </c>
      <c r="O18" s="142"/>
      <c r="P18" s="125"/>
      <c r="Q18" s="125">
        <f>+Ghost!D29</f>
        <v>1</v>
      </c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</row>
    <row r="19" spans="1:31" s="54" customFormat="1" ht="34.5" customHeight="1" x14ac:dyDescent="0.3">
      <c r="A19" s="201"/>
      <c r="B19" s="201"/>
      <c r="C19" s="201"/>
      <c r="D19" s="201"/>
      <c r="E19" s="201"/>
      <c r="F19" s="201"/>
      <c r="G19" s="201"/>
      <c r="I19" s="126"/>
      <c r="J19" s="147" t="str">
        <f>+Ghost!A30</f>
        <v>FÉRULAS DE ALUMINIO MALEABLE PARA DEDOS 2 cm. x 50 cm.</v>
      </c>
      <c r="K19" s="121" t="str">
        <f>+Ghost!L30</f>
        <v>cantidad sin cumplimentar</v>
      </c>
      <c r="L19" s="124" t="s">
        <v>85</v>
      </c>
      <c r="M19" s="117" t="str">
        <f ca="1">+Ghost!H30</f>
        <v>sin fecha de caducidad</v>
      </c>
      <c r="N19" s="131" t="str">
        <f>+Ghost!G30</f>
        <v/>
      </c>
      <c r="O19" s="142"/>
      <c r="P19" s="125"/>
      <c r="Q19" s="125">
        <f>+Ghost!D30</f>
        <v>1</v>
      </c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</row>
    <row r="20" spans="1:31" s="54" customFormat="1" ht="34.5" customHeight="1" x14ac:dyDescent="0.3">
      <c r="A20" s="69"/>
      <c r="B20" s="70"/>
      <c r="C20" s="70"/>
      <c r="D20" s="70"/>
      <c r="E20" s="70"/>
      <c r="F20" s="71"/>
      <c r="I20" s="126"/>
      <c r="J20" s="148" t="str">
        <f>+Ghost!A31</f>
        <v xml:space="preserve">CABESTRILLO o VENDA TRIANGULAR </v>
      </c>
      <c r="K20" s="128" t="str">
        <f>+Ghost!L31</f>
        <v>cantidad sin cumplimentar</v>
      </c>
      <c r="L20" s="129" t="s">
        <v>85</v>
      </c>
      <c r="M20" s="130" t="str">
        <f ca="1">+Ghost!H31</f>
        <v>sin fecha de caducidad</v>
      </c>
      <c r="N20" s="132" t="str">
        <f>+Ghost!G31</f>
        <v/>
      </c>
      <c r="O20" s="143"/>
      <c r="P20" s="125"/>
      <c r="Q20" s="125">
        <f>+Ghost!D31</f>
        <v>1</v>
      </c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</row>
    <row r="22" spans="1:31" ht="18.75" customHeight="1" x14ac:dyDescent="0.3">
      <c r="A22" s="200"/>
      <c r="B22" s="200"/>
      <c r="C22" s="200"/>
      <c r="D22" s="200"/>
      <c r="E22" s="200"/>
      <c r="F22" s="200"/>
      <c r="G22" s="200"/>
    </row>
    <row r="23" spans="1:31" x14ac:dyDescent="0.3">
      <c r="J23" s="116"/>
      <c r="K23" s="116"/>
      <c r="L23" s="116"/>
      <c r="M23" s="116"/>
      <c r="N23" s="116"/>
      <c r="O23" s="116"/>
    </row>
    <row r="24" spans="1:31" s="55" customFormat="1" ht="19.5" customHeight="1" x14ac:dyDescent="0.3">
      <c r="A24" s="93"/>
      <c r="B24" s="94"/>
      <c r="C24" s="94"/>
      <c r="D24" s="94"/>
      <c r="E24" s="94"/>
      <c r="F24" s="94"/>
      <c r="G24" s="94"/>
      <c r="H24" s="94"/>
      <c r="I24" s="94"/>
      <c r="J24" s="115"/>
      <c r="K24" s="115"/>
      <c r="L24" s="115"/>
      <c r="M24" s="115"/>
      <c r="N24" s="115"/>
      <c r="O24" s="9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</row>
    <row r="25" spans="1:31" s="55" customFormat="1" ht="19.5" customHeight="1" x14ac:dyDescent="0.3">
      <c r="A25" s="149" t="s">
        <v>48</v>
      </c>
      <c r="B25" s="146" t="str">
        <f ca="1">CONCATENATE("Fecha de impresión: ",+DAY(TODAY()),"/",MONTH(TODAY()),"/",YEAR(TODAY()))</f>
        <v>Fecha de impresión: 30/4/2016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9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</row>
    <row r="26" spans="1:31" s="55" customFormat="1" ht="19.5" customHeight="1" x14ac:dyDescent="0.3">
      <c r="A26" s="96"/>
      <c r="B26" s="57"/>
      <c r="C26" s="57"/>
      <c r="D26" s="57"/>
      <c r="E26" s="57"/>
      <c r="F26" s="58"/>
      <c r="G26" s="58"/>
      <c r="H26" s="58"/>
      <c r="I26" s="58"/>
      <c r="J26" s="57"/>
      <c r="K26" s="57"/>
      <c r="L26" s="57"/>
      <c r="M26" s="57"/>
      <c r="N26" s="57"/>
      <c r="O26" s="9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</row>
    <row r="27" spans="1:31" s="55" customFormat="1" ht="19.5" customHeight="1" x14ac:dyDescent="0.3">
      <c r="A27" s="96"/>
      <c r="B27" s="57"/>
      <c r="C27" s="58"/>
      <c r="D27" s="58"/>
      <c r="E27" s="58"/>
      <c r="F27" s="58"/>
      <c r="G27" s="58"/>
      <c r="H27" s="58"/>
      <c r="I27" s="58"/>
      <c r="J27" s="57"/>
      <c r="K27" s="57"/>
      <c r="L27" s="57"/>
      <c r="M27" s="57"/>
      <c r="N27" s="57"/>
      <c r="O27" s="9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55" customFormat="1" ht="19.5" customHeight="1" x14ac:dyDescent="0.3">
      <c r="A28" s="96"/>
      <c r="B28" s="57"/>
      <c r="C28" s="58"/>
      <c r="D28" s="58"/>
      <c r="E28" s="58"/>
      <c r="F28" s="58"/>
      <c r="G28" s="58"/>
      <c r="H28" s="58"/>
      <c r="I28" s="58"/>
      <c r="J28" s="57"/>
      <c r="K28" s="57"/>
      <c r="L28" s="57"/>
      <c r="M28" s="57"/>
      <c r="N28" s="57"/>
      <c r="O28" s="9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</row>
    <row r="29" spans="1:31" s="55" customFormat="1" ht="19.5" customHeight="1" x14ac:dyDescent="0.3">
      <c r="A29" s="96"/>
      <c r="B29" s="57"/>
      <c r="C29" s="58"/>
      <c r="D29" s="58"/>
      <c r="E29" s="58"/>
      <c r="F29" s="58"/>
      <c r="G29" s="58"/>
      <c r="H29" s="58"/>
      <c r="I29" s="58"/>
      <c r="J29" s="57"/>
      <c r="K29" s="57"/>
      <c r="L29" s="57"/>
      <c r="M29" s="57"/>
      <c r="N29" s="57"/>
      <c r="O29" s="9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</row>
    <row r="30" spans="1:31" s="55" customFormat="1" ht="19.5" customHeight="1" x14ac:dyDescent="0.3">
      <c r="A30" s="96"/>
      <c r="B30" s="57"/>
      <c r="C30" s="58"/>
      <c r="D30" s="58"/>
      <c r="E30" s="58"/>
      <c r="F30" s="58"/>
      <c r="G30" s="58"/>
      <c r="H30" s="58"/>
      <c r="I30" s="58"/>
      <c r="J30" s="57"/>
      <c r="K30" s="57"/>
      <c r="L30" s="57"/>
      <c r="M30" s="57"/>
      <c r="N30" s="57"/>
      <c r="O30" s="9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</row>
    <row r="31" spans="1:31" s="55" customFormat="1" ht="19.5" customHeight="1" x14ac:dyDescent="0.3">
      <c r="A31" s="9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9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</row>
    <row r="32" spans="1:31" s="55" customFormat="1" ht="19.5" customHeight="1" x14ac:dyDescent="0.3">
      <c r="A32" s="98"/>
      <c r="B32" s="99"/>
      <c r="C32" s="99"/>
      <c r="D32" s="99"/>
      <c r="E32" s="99"/>
      <c r="F32" s="99"/>
      <c r="G32" s="99"/>
      <c r="H32" s="99"/>
      <c r="I32" s="99"/>
      <c r="J32" s="100"/>
      <c r="K32" s="99"/>
      <c r="L32" s="99"/>
      <c r="M32" s="99"/>
      <c r="N32" s="99"/>
      <c r="O32" s="101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</row>
    <row r="33" spans="10:31" s="55" customFormat="1" x14ac:dyDescent="0.3">
      <c r="J33" s="102"/>
      <c r="K33" s="103"/>
      <c r="L33" s="103"/>
      <c r="M33" s="59"/>
      <c r="N33" s="59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</row>
  </sheetData>
  <sheetProtection password="EAAD" sheet="1" objects="1" scenarios="1" selectLockedCells="1"/>
  <mergeCells count="10">
    <mergeCell ref="A22:G22"/>
    <mergeCell ref="A19:G19"/>
    <mergeCell ref="C4:E4"/>
    <mergeCell ref="E1:G1"/>
    <mergeCell ref="K4:M4"/>
    <mergeCell ref="M1:O1"/>
    <mergeCell ref="A1:B1"/>
    <mergeCell ref="A2:B2"/>
    <mergeCell ref="E2:F2"/>
    <mergeCell ref="M2:N2"/>
  </mergeCells>
  <conditionalFormatting sqref="E5:E18 M5:M20">
    <cfRule type="containsText" dxfId="12" priority="17" stopIfTrue="1" operator="containsText" text="sin fecha">
      <formula>NOT(ISERROR(SEARCH("sin fecha",E5)))</formula>
    </cfRule>
    <cfRule type="containsText" dxfId="11" priority="18" stopIfTrue="1" operator="containsText" text="EN FECHA">
      <formula>NOT(ISERROR(SEARCH("EN FECHA",E5)))</formula>
    </cfRule>
    <cfRule type="containsText" dxfId="10" priority="19" stopIfTrue="1" operator="containsText" text="PROXIMO">
      <formula>NOT(ISERROR(SEARCH("PROXIMO",E5)))</formula>
    </cfRule>
    <cfRule type="containsText" dxfId="9" priority="20" stopIfTrue="1" operator="containsText" text="CADUCADO">
      <formula>NOT(ISERROR(SEARCH("CADUCADO",E5)))</formula>
    </cfRule>
  </conditionalFormatting>
  <conditionalFormatting sqref="C5:D18 K5:L20">
    <cfRule type="containsText" dxfId="8" priority="14" stopIfTrue="1" operator="containsText" text="falta">
      <formula>NOT(ISERROR(SEARCH("falta",C5)))</formula>
    </cfRule>
    <cfRule type="containsText" dxfId="7" priority="15" stopIfTrue="1" operator="containsText" text="exigida">
      <formula>NOT(ISERROR(SEARCH("exigida",C5)))</formula>
    </cfRule>
    <cfRule type="containsText" dxfId="6" priority="16" stopIfTrue="1" operator="containsText" text="sin cumplimentar">
      <formula>NOT(ISERROR(SEARCH("sin cumplimentar",C5)))</formula>
    </cfRule>
  </conditionalFormatting>
  <conditionalFormatting sqref="N5:N20">
    <cfRule type="expression" dxfId="5" priority="7" stopIfTrue="1">
      <formula>ISNUMBER(FIND("EN FECHA",M5))</formula>
    </cfRule>
    <cfRule type="expression" dxfId="4" priority="8" stopIfTrue="1">
      <formula>ISNUMBER(FIND("PROXIMO",M5))</formula>
    </cfRule>
    <cfRule type="expression" dxfId="3" priority="9" stopIfTrue="1">
      <formula>ISNUMBER(FIND("CADUCADO",M5))</formula>
    </cfRule>
  </conditionalFormatting>
  <conditionalFormatting sqref="F5:F18">
    <cfRule type="expression" dxfId="2" priority="1" stopIfTrue="1">
      <formula>ISNUMBER(FIND("EN FECHA",E5))</formula>
    </cfRule>
    <cfRule type="expression" dxfId="1" priority="2" stopIfTrue="1">
      <formula>ISNUMBER(FIND("PROXIMO",E5))</formula>
    </cfRule>
    <cfRule type="expression" dxfId="0" priority="3" stopIfTrue="1">
      <formula>ISNUMBER(FIND("CADUCADO",E5))</formula>
    </cfRule>
  </conditionalFormatting>
  <dataValidations count="1">
    <dataValidation type="whole" allowBlank="1" showErrorMessage="1" errorTitle="CANTIDAD NO PERMITIDA" error="Introduzca un valor que no exceda a la cantidad mínima exigible." sqref="G5:H18 O5:O20">
      <formula1>0</formula1>
      <formula2>I5</formula2>
    </dataValidation>
  </dataValidations>
  <printOptions horizontalCentered="1"/>
  <pageMargins left="0.70866141732283472" right="0.43307086614173229" top="0.74803149606299213" bottom="0.35433070866141736" header="0.31496062992125984" footer="0.31496062992125984"/>
  <pageSetup paperSize="9" scale="47" orientation="landscape" r:id="rId1"/>
  <headerFooter scaleWithDoc="0" alignWithMargins="0">
    <oddHeader>&amp;C&amp;"Arial Narrow,Normal"&amp;16CONTROL DEL&amp;12 &amp;20CONTENIDO DEL BOTIQUÍN TIPO C HASTA 10 NM</oddHeader>
  </headerFooter>
  <drawing r:id="rId2"/>
  <legacyDrawing r:id="rId3"/>
  <controls>
    <mc:AlternateContent xmlns:mc="http://schemas.openxmlformats.org/markup-compatibility/2006">
      <mc:Choice Requires="x14">
        <control shapeId="4097" r:id="rId4" name="CommandButtonPrintTabla">
          <controlPr defaultSize="0" print="0" autoFill="0" autoLine="0" r:id="rId5">
            <anchor moveWithCells="1">
              <from>
                <xdr:col>4</xdr:col>
                <xdr:colOff>228600</xdr:colOff>
                <xdr:row>0</xdr:row>
                <xdr:rowOff>47625</xdr:rowOff>
              </from>
              <to>
                <xdr:col>7</xdr:col>
                <xdr:colOff>19050</xdr:colOff>
                <xdr:row>1</xdr:row>
                <xdr:rowOff>228600</xdr:rowOff>
              </to>
            </anchor>
          </controlPr>
        </control>
      </mc:Choice>
      <mc:Fallback>
        <control shapeId="4097" r:id="rId4" name="CommandButtonPrintTabla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identificacion</vt:lpstr>
      <vt:lpstr>Instrucciones</vt:lpstr>
      <vt:lpstr>lista botiquin C</vt:lpstr>
      <vt:lpstr>Sit</vt:lpstr>
      <vt:lpstr>Ghost</vt:lpstr>
      <vt:lpstr>Consulta situacion del botiquin</vt:lpstr>
      <vt:lpstr>'Consulta situacion del botiquin'!Área_de_impresión</vt:lpstr>
      <vt:lpstr>cab</vt:lpstr>
      <vt:lpstr>caducidad</vt:lpstr>
      <vt:lpstr>medicamentos</vt:lpstr>
      <vt:lpstr>productos</vt:lpstr>
      <vt:lpstr>TablaConsulta</vt:lpstr>
    </vt:vector>
  </TitlesOfParts>
  <Company>GISS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Botiquín C 10mn. v3</dc:title>
  <dc:creator>ISM-SanidadMarítima</dc:creator>
  <cp:keywords>Botiquin C; version 3; PRE/23152015</cp:keywords>
  <cp:lastModifiedBy>Charles</cp:lastModifiedBy>
  <cp:lastPrinted>2016-04-29T21:45:47Z</cp:lastPrinted>
  <dcterms:created xsi:type="dcterms:W3CDTF">2011-08-31T07:47:32Z</dcterms:created>
  <dcterms:modified xsi:type="dcterms:W3CDTF">2016-04-29T22:00:19Z</dcterms:modified>
  <cp:category>Botiquines</cp:category>
</cp:coreProperties>
</file>